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mc:AlternateContent xmlns:mc="http://schemas.openxmlformats.org/markup-compatibility/2006">
    <mc:Choice Requires="x15">
      <x15ac:absPath xmlns:x15ac="http://schemas.microsoft.com/office/spreadsheetml/2010/11/ac" url="C:\Users\Er. Jaspreet Kaur\Desktop\NAAC 2023-24\"/>
    </mc:Choice>
  </mc:AlternateContent>
  <bookViews>
    <workbookView xWindow="0" yWindow="0" windowWidth="23040" windowHeight="8676" tabRatio="788"/>
  </bookViews>
  <sheets>
    <sheet name="Calendar" sheetId="14" r:id="rId1"/>
  </sheets>
  <definedNames>
    <definedName name="Calendar10Month">Calendar!$C$128</definedName>
    <definedName name="Calendar10MonthOption">MATCH(Calendar10Month,Months,0)</definedName>
    <definedName name="Calendar10Year">Calendar!$B$128</definedName>
    <definedName name="Calendar11Month">Calendar!$C$142</definedName>
    <definedName name="Calendar11MonthOption">MATCH(Calendar11Month,Months,0)</definedName>
    <definedName name="Calendar11Year">Calendar!$B$142</definedName>
    <definedName name="Calendar12Month">Calendar!$C$156</definedName>
    <definedName name="Calendar12MonthOption">MATCH(Calendar12Month,Months,0)</definedName>
    <definedName name="Calendar12Year">Calendar!$B$156</definedName>
    <definedName name="Calendar1Month">Calendar!$C$3</definedName>
    <definedName name="Calendar1MonthOption">MATCH(Calendar1Month,Months,0)</definedName>
    <definedName name="Calendar1Year">Calendar!$B$3</definedName>
    <definedName name="Calendar2Month">Calendar!$C$17</definedName>
    <definedName name="Calendar2MonthOption">MATCH(Calendar2Month,Months,0)</definedName>
    <definedName name="Calendar2Year">Calendar!$B$17</definedName>
    <definedName name="Calendar3Month">Calendar!$C$31</definedName>
    <definedName name="Calendar3MonthOption">MATCH(Calendar3Month,Months,0)</definedName>
    <definedName name="Calendar3Year">Calendar!$B$31</definedName>
    <definedName name="Calendar4Month">Calendar!$C$44</definedName>
    <definedName name="Calendar4MonthOption">MATCH(Calendar4Month,Months,0)</definedName>
    <definedName name="Calendar4Year">Calendar!$B$44</definedName>
    <definedName name="Calendar5Month">Calendar!$C$58</definedName>
    <definedName name="Calendar5MonthOption">MATCH(Calendar5Month,Months,0)</definedName>
    <definedName name="Calendar5Year">Calendar!$B$58</definedName>
    <definedName name="Calendar6Month">Calendar!$C$72</definedName>
    <definedName name="Calendar6MonthOption">MATCH(Calendar6Month,Months,0)</definedName>
    <definedName name="Calendar6Year">Calendar!$B$72</definedName>
    <definedName name="Calendar7Month">Calendar!$C$86</definedName>
    <definedName name="Calendar7MonthOption">MATCH(Calendar7Month,Months,0)</definedName>
    <definedName name="Calendar7Year">Calendar!$B$86</definedName>
    <definedName name="Calendar8Month">Calendar!$C$100</definedName>
    <definedName name="Calendar8MonthOption">MATCH(Calendar8Month,Months,0)</definedName>
    <definedName name="Calendar8Year">Calendar!$B$100</definedName>
    <definedName name="Calendar9Month">Calendar!$C$114</definedName>
    <definedName name="Calendar9MonthOption">MATCH(Calendar9Month,Months,0)</definedName>
    <definedName name="Calendar9Year">Calendar!$B$114</definedName>
    <definedName name="ColumnTitleRegion1..H12.1">Calendar!$B$4</definedName>
    <definedName name="ColumnTitleRegion10..H54.1">Calendar!$B$45</definedName>
    <definedName name="ColumnTitleRegion11..C56.1">Calendar!$B$45</definedName>
    <definedName name="ColumnTitleRegion12..D56.1">Calendar!$D$56</definedName>
    <definedName name="ColumnTitleRegion13..H68.1">Calendar!$B$59</definedName>
    <definedName name="ColumnTitleRegion14..C70.1">Calendar!$B$59</definedName>
    <definedName name="ColumnTitleRegion15..D70.1">Calendar!$D$70</definedName>
    <definedName name="ColumnTitleRegion16..H82.1">Calendar!$B$73</definedName>
    <definedName name="ColumnTitleRegion17..C84.1">Calendar!$B$73</definedName>
    <definedName name="ColumnTitleRegion18..D84.1">Calendar!$D$84</definedName>
    <definedName name="ColumnTitleRegion19..H96.1">Calendar!$B$87</definedName>
    <definedName name="ColumnTitleRegion2..C14.1">Calendar!$B$4</definedName>
    <definedName name="ColumnTitleRegion20..C98.1">Calendar!$B$87</definedName>
    <definedName name="ColumnTitleRegion21..D98.1">Calendar!$D$98</definedName>
    <definedName name="ColumnTitleRegion22..H110.1">Calendar!$B$101</definedName>
    <definedName name="ColumnTitleRegion23..C112.1">Calendar!$B$101</definedName>
    <definedName name="ColumnTitleRegion24..D112.1">Calendar!$D$112</definedName>
    <definedName name="ColumnTitleRegion25..H124.1">Calendar!$B$115</definedName>
    <definedName name="ColumnTitleRegion26..C126.1">Calendar!$B$115</definedName>
    <definedName name="ColumnTitleRegion27..D126.1">Calendar!$D$126</definedName>
    <definedName name="ColumnTitleRegion28..H138.1">Calendar!$B$129</definedName>
    <definedName name="ColumnTitleRegion29..C140.1">Calendar!$B$129</definedName>
    <definedName name="ColumnTitleRegion3..D14.1">Calendar!$D$15</definedName>
    <definedName name="ColumnTitleRegion30..D140.1">Calendar!$D$140</definedName>
    <definedName name="ColumnTitleRegion31..H152.1">Calendar!$B$143</definedName>
    <definedName name="ColumnTitleRegion32..C154.1">Calendar!$B$143</definedName>
    <definedName name="ColumnTitleRegion33..D154.1">Calendar!$D$154</definedName>
    <definedName name="ColumnTitleRegion34..H166.1">Calendar!$B$157</definedName>
    <definedName name="ColumnTitleRegion35..C168.1">Calendar!$B$157</definedName>
    <definedName name="ColumnTitleRegion36..D168.1">Calendar!$D$168</definedName>
    <definedName name="ColumnTitleRegion4..H26.1">Calendar!$B$18</definedName>
    <definedName name="ColumnTitleRegion5..C28.1">Calendar!$B$18</definedName>
    <definedName name="ColumnTitleRegion6..D28.1">Calendar!$D$29</definedName>
    <definedName name="ColumnTitleRegion7..H40.1">Calendar!$B$32</definedName>
    <definedName name="ColumnTitleRegion8..C42.1">Calendar!$B$32</definedName>
    <definedName name="ColumnTitleRegion9..D42.1">Calendar!#REF!</definedName>
    <definedName name="Days">{0,1,2,3,4,5,6}</definedName>
    <definedName name="Months">{"January","February","March","April","May","June","July","August","September","October","November","December"}</definedName>
    <definedName name="_xlnm.Print_Area" localSheetId="0">Calendar!$B$3:$I$169</definedName>
    <definedName name="WeekdayOption">MATCH(WeekStart,Weekdays,0)+10</definedName>
    <definedName name="Weekdays">{"Monday","Tuesday","Wednesday","Thursday","Friday","Saturday","Sunday"}</definedName>
    <definedName name="WeekStart">Calendar!$B$4</definedName>
    <definedName name="WeekStartValue">IF(WeekStart="Monday",2,1)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B17" i="14" l="1"/>
  <c r="B5" i="14" l="1" a="1"/>
  <c r="B5" i="14" s="1"/>
  <c r="B7" i="14" a="1"/>
  <c r="H7" i="14" s="1"/>
  <c r="B9" i="14" a="1"/>
  <c r="E9" i="14" s="1"/>
  <c r="B11" i="14" a="1"/>
  <c r="G11" i="14" s="1"/>
  <c r="B13" i="14" a="1"/>
  <c r="G13" i="14" s="1"/>
  <c r="B15" i="14" a="1"/>
  <c r="B15" i="14" s="1"/>
  <c r="C17" i="14"/>
  <c r="F7" i="14" l="1"/>
  <c r="B7" i="14"/>
  <c r="D7" i="14"/>
  <c r="C7" i="14"/>
  <c r="F13" i="14"/>
  <c r="D13" i="14"/>
  <c r="E7" i="14"/>
  <c r="G7" i="14"/>
  <c r="H5" i="14"/>
  <c r="H4" i="14" s="1"/>
  <c r="B21" i="14" a="1"/>
  <c r="C21" i="14" s="1"/>
  <c r="E11" i="14"/>
  <c r="B11" i="14"/>
  <c r="C5" i="14"/>
  <c r="C4" i="14" s="1"/>
  <c r="D5" i="14"/>
  <c r="D4" i="14" s="1"/>
  <c r="F11" i="14"/>
  <c r="F5" i="14"/>
  <c r="F4" i="14" s="1"/>
  <c r="E5" i="14"/>
  <c r="E4" i="14" s="1"/>
  <c r="C9" i="14"/>
  <c r="F9" i="14"/>
  <c r="G9" i="14"/>
  <c r="B27" i="14" a="1"/>
  <c r="B27" i="14" s="1"/>
  <c r="B19" i="14" a="1"/>
  <c r="B19" i="14" s="1"/>
  <c r="B18" i="14" s="1"/>
  <c r="B29" i="14" a="1"/>
  <c r="C29" i="14" s="1"/>
  <c r="B25" i="14" a="1"/>
  <c r="B25" i="14" s="1"/>
  <c r="B13" i="14"/>
  <c r="C11" i="14"/>
  <c r="H9" i="14"/>
  <c r="C13" i="14"/>
  <c r="C15" i="14"/>
  <c r="E13" i="14"/>
  <c r="B23" i="14" a="1"/>
  <c r="F23" i="14" s="1"/>
  <c r="H11" i="14"/>
  <c r="D11" i="14"/>
  <c r="H13" i="14"/>
  <c r="D9" i="14"/>
  <c r="B9" i="14"/>
  <c r="G5" i="14"/>
  <c r="G4" i="14" s="1"/>
  <c r="C31" i="14"/>
  <c r="B31" i="14"/>
  <c r="F21" i="14" l="1"/>
  <c r="H21" i="14"/>
  <c r="G21" i="14"/>
  <c r="B21" i="14"/>
  <c r="E21" i="14"/>
  <c r="D21" i="14"/>
  <c r="B44" i="14"/>
  <c r="G19" i="14"/>
  <c r="G18" i="14" s="1"/>
  <c r="F19" i="14"/>
  <c r="F18" i="14" s="1"/>
  <c r="D19" i="14"/>
  <c r="D18" i="14" s="1"/>
  <c r="D25" i="14"/>
  <c r="B29" i="14"/>
  <c r="H19" i="14"/>
  <c r="H18" i="14" s="1"/>
  <c r="H25" i="14"/>
  <c r="C19" i="14"/>
  <c r="C18" i="14" s="1"/>
  <c r="E19" i="14"/>
  <c r="E18" i="14" s="1"/>
  <c r="B23" i="14"/>
  <c r="C25" i="14"/>
  <c r="E25" i="14"/>
  <c r="G25" i="14"/>
  <c r="E27" i="14"/>
  <c r="F27" i="14"/>
  <c r="G27" i="14"/>
  <c r="F25" i="14"/>
  <c r="H27" i="14"/>
  <c r="D27" i="14"/>
  <c r="C27" i="14"/>
  <c r="C23" i="14"/>
  <c r="D23" i="14"/>
  <c r="E23" i="14"/>
  <c r="B37" i="14" a="1"/>
  <c r="B37" i="14" s="1"/>
  <c r="B39" i="14" a="1"/>
  <c r="H39" i="14" s="1"/>
  <c r="B35" i="14" a="1"/>
  <c r="D35" i="14" s="1"/>
  <c r="B33" i="14" a="1"/>
  <c r="G33" i="14" s="1"/>
  <c r="G32" i="14" s="1"/>
  <c r="B41" i="14" a="1"/>
  <c r="H41" i="14" s="1"/>
  <c r="G23" i="14"/>
  <c r="H23" i="14"/>
  <c r="C44" i="14"/>
  <c r="B56" i="14" l="1" a="1"/>
  <c r="C56" i="14" s="1"/>
  <c r="G37" i="14"/>
  <c r="C37" i="14"/>
  <c r="E41" i="14"/>
  <c r="D41" i="14"/>
  <c r="F37" i="14"/>
  <c r="B41" i="14"/>
  <c r="E37" i="14"/>
  <c r="H35" i="14"/>
  <c r="B35" i="14"/>
  <c r="B39" i="14"/>
  <c r="F39" i="14"/>
  <c r="B33" i="14"/>
  <c r="B32" i="14" s="1"/>
  <c r="F33" i="14"/>
  <c r="F32" i="14" s="1"/>
  <c r="E33" i="14"/>
  <c r="E32" i="14" s="1"/>
  <c r="C33" i="14"/>
  <c r="C32" i="14" s="1"/>
  <c r="H37" i="14"/>
  <c r="E35" i="14"/>
  <c r="B54" i="14" a="1"/>
  <c r="E54" i="14" s="1"/>
  <c r="B58" i="14"/>
  <c r="D37" i="14"/>
  <c r="D33" i="14"/>
  <c r="D32" i="14" s="1"/>
  <c r="D39" i="14"/>
  <c r="C39" i="14"/>
  <c r="E39" i="14"/>
  <c r="G39" i="14"/>
  <c r="B52" i="14" a="1"/>
  <c r="D52" i="14" s="1"/>
  <c r="B46" i="14" a="1"/>
  <c r="G46" i="14" s="1"/>
  <c r="G45" i="14" s="1"/>
  <c r="G35" i="14"/>
  <c r="C35" i="14"/>
  <c r="H33" i="14"/>
  <c r="H32" i="14" s="1"/>
  <c r="F35" i="14"/>
  <c r="C41" i="14"/>
  <c r="F41" i="14"/>
  <c r="G41" i="14"/>
  <c r="B50" i="14" a="1"/>
  <c r="H50" i="14" s="1"/>
  <c r="B48" i="14" a="1"/>
  <c r="B48" i="14" s="1"/>
  <c r="C58" i="14"/>
  <c r="B56" i="14" l="1"/>
  <c r="H54" i="14"/>
  <c r="E52" i="14"/>
  <c r="C46" i="14"/>
  <c r="C45" i="14" s="1"/>
  <c r="G48" i="14"/>
  <c r="F48" i="14"/>
  <c r="C72" i="14"/>
  <c r="H48" i="14"/>
  <c r="G50" i="14"/>
  <c r="D48" i="14"/>
  <c r="B72" i="14"/>
  <c r="B50" i="14"/>
  <c r="B46" i="14"/>
  <c r="B45" i="14" s="1"/>
  <c r="F46" i="14"/>
  <c r="F45" i="14" s="1"/>
  <c r="C50" i="14"/>
  <c r="D50" i="14"/>
  <c r="H52" i="14"/>
  <c r="H46" i="14"/>
  <c r="H45" i="14" s="1"/>
  <c r="E46" i="14"/>
  <c r="E45" i="14" s="1"/>
  <c r="E48" i="14"/>
  <c r="F50" i="14"/>
  <c r="D46" i="14"/>
  <c r="D45" i="14" s="1"/>
  <c r="E50" i="14"/>
  <c r="C52" i="14"/>
  <c r="G52" i="14"/>
  <c r="B52" i="14"/>
  <c r="F54" i="14"/>
  <c r="B54" i="14"/>
  <c r="C54" i="14"/>
  <c r="F52" i="14"/>
  <c r="D54" i="14"/>
  <c r="G54" i="14"/>
  <c r="C48" i="14"/>
  <c r="B64" i="14" a="1"/>
  <c r="E64" i="14" s="1"/>
  <c r="B70" i="14" a="1"/>
  <c r="C70" i="14" s="1"/>
  <c r="B66" i="14" a="1"/>
  <c r="E66" i="14" s="1"/>
  <c r="B62" i="14" a="1"/>
  <c r="E62" i="14" s="1"/>
  <c r="B68" i="14" a="1"/>
  <c r="F68" i="14" s="1"/>
  <c r="B60" i="14" a="1"/>
  <c r="B60" i="14" s="1"/>
  <c r="B59" i="14" s="1"/>
  <c r="B76" i="14" l="1" a="1"/>
  <c r="B76" i="14" s="1"/>
  <c r="B84" i="14" a="1"/>
  <c r="B82" i="14" a="1"/>
  <c r="E82" i="14" s="1"/>
  <c r="B68" i="14"/>
  <c r="D64" i="14"/>
  <c r="C62" i="14"/>
  <c r="H62" i="14"/>
  <c r="B62" i="14"/>
  <c r="F64" i="14"/>
  <c r="B74" i="14" a="1"/>
  <c r="B80" i="14" a="1"/>
  <c r="D80" i="14" s="1"/>
  <c r="G62" i="14"/>
  <c r="C86" i="14"/>
  <c r="B86" i="14"/>
  <c r="F62" i="14"/>
  <c r="D62" i="14"/>
  <c r="B78" i="14" a="1"/>
  <c r="C78" i="14" s="1"/>
  <c r="H64" i="14"/>
  <c r="B70" i="14"/>
  <c r="D66" i="14"/>
  <c r="H60" i="14"/>
  <c r="H59" i="14" s="1"/>
  <c r="G68" i="14"/>
  <c r="D68" i="14"/>
  <c r="C64" i="14"/>
  <c r="G64" i="14"/>
  <c r="B64" i="14"/>
  <c r="G66" i="14"/>
  <c r="B66" i="14"/>
  <c r="C66" i="14"/>
  <c r="F60" i="14"/>
  <c r="F59" i="14" s="1"/>
  <c r="E60" i="14"/>
  <c r="E59" i="14" s="1"/>
  <c r="C60" i="14"/>
  <c r="C59" i="14" s="1"/>
  <c r="H68" i="14"/>
  <c r="G60" i="14"/>
  <c r="G59" i="14" s="1"/>
  <c r="H66" i="14"/>
  <c r="C68" i="14"/>
  <c r="F66" i="14"/>
  <c r="D60" i="14"/>
  <c r="D59" i="14" s="1"/>
  <c r="E68" i="14"/>
  <c r="C76" i="14" l="1"/>
  <c r="E76" i="14"/>
  <c r="D76" i="14"/>
  <c r="H76" i="14"/>
  <c r="F76" i="14"/>
  <c r="B98" i="14" a="1"/>
  <c r="C98" i="14" s="1"/>
  <c r="G76" i="14"/>
  <c r="C82" i="14"/>
  <c r="B82" i="14"/>
  <c r="F82" i="14"/>
  <c r="B92" i="14" a="1"/>
  <c r="D92" i="14" s="1"/>
  <c r="G80" i="14"/>
  <c r="C100" i="14"/>
  <c r="C80" i="14"/>
  <c r="H82" i="14"/>
  <c r="B94" i="14" a="1"/>
  <c r="H94" i="14" s="1"/>
  <c r="G82" i="14"/>
  <c r="D82" i="14"/>
  <c r="B84" i="14"/>
  <c r="C84" i="14"/>
  <c r="C74" i="14"/>
  <c r="C73" i="14" s="1"/>
  <c r="B74" i="14"/>
  <c r="B73" i="14" s="1"/>
  <c r="B90" i="14" a="1"/>
  <c r="B88" i="14" a="1"/>
  <c r="E74" i="14"/>
  <c r="E73" i="14" s="1"/>
  <c r="B100" i="14"/>
  <c r="B96" i="14" a="1"/>
  <c r="H96" i="14" s="1"/>
  <c r="H74" i="14"/>
  <c r="H73" i="14" s="1"/>
  <c r="F74" i="14"/>
  <c r="F73" i="14" s="1"/>
  <c r="G74" i="14"/>
  <c r="G73" i="14" s="1"/>
  <c r="D74" i="14"/>
  <c r="D73" i="14" s="1"/>
  <c r="E78" i="14"/>
  <c r="H78" i="14"/>
  <c r="F78" i="14"/>
  <c r="G78" i="14"/>
  <c r="D78" i="14"/>
  <c r="B78" i="14"/>
  <c r="B80" i="14"/>
  <c r="F80" i="14"/>
  <c r="H80" i="14"/>
  <c r="E80" i="14"/>
  <c r="B92" i="14" l="1"/>
  <c r="B98" i="14"/>
  <c r="B102" i="14" a="1"/>
  <c r="H102" i="14" s="1"/>
  <c r="H101" i="14" s="1"/>
  <c r="F92" i="14"/>
  <c r="B112" i="14" a="1"/>
  <c r="B112" i="14" s="1"/>
  <c r="G92" i="14"/>
  <c r="B106" i="14" a="1"/>
  <c r="E106" i="14" s="1"/>
  <c r="B104" i="14" a="1"/>
  <c r="B104" i="14" s="1"/>
  <c r="D94" i="14"/>
  <c r="C92" i="14"/>
  <c r="C114" i="14"/>
  <c r="E92" i="14"/>
  <c r="H92" i="14"/>
  <c r="F94" i="14"/>
  <c r="G94" i="14"/>
  <c r="C94" i="14"/>
  <c r="B96" i="14"/>
  <c r="D96" i="14"/>
  <c r="F96" i="14"/>
  <c r="C96" i="14"/>
  <c r="B114" i="14"/>
  <c r="B110" i="14" a="1"/>
  <c r="E110" i="14" s="1"/>
  <c r="B108" i="14" a="1"/>
  <c r="B108" i="14" s="1"/>
  <c r="B94" i="14"/>
  <c r="E94" i="14"/>
  <c r="E90" i="14"/>
  <c r="G90" i="14"/>
  <c r="F90" i="14"/>
  <c r="B90" i="14"/>
  <c r="H90" i="14"/>
  <c r="D90" i="14"/>
  <c r="C90" i="14"/>
  <c r="G88" i="14"/>
  <c r="G87" i="14" s="1"/>
  <c r="E88" i="14"/>
  <c r="E87" i="14" s="1"/>
  <c r="C88" i="14"/>
  <c r="C87" i="14" s="1"/>
  <c r="B88" i="14"/>
  <c r="B87" i="14" s="1"/>
  <c r="H88" i="14"/>
  <c r="H87" i="14" s="1"/>
  <c r="D88" i="14"/>
  <c r="D87" i="14" s="1"/>
  <c r="F88" i="14"/>
  <c r="F87" i="14" s="1"/>
  <c r="E96" i="14"/>
  <c r="G96" i="14"/>
  <c r="D102" i="14" l="1"/>
  <c r="D101" i="14" s="1"/>
  <c r="C102" i="14"/>
  <c r="C101" i="14" s="1"/>
  <c r="C112" i="14"/>
  <c r="D104" i="14"/>
  <c r="G102" i="14"/>
  <c r="G101" i="14" s="1"/>
  <c r="B120" i="14" a="1"/>
  <c r="C120" i="14" s="1"/>
  <c r="F102" i="14"/>
  <c r="F101" i="14" s="1"/>
  <c r="E102" i="14"/>
  <c r="E101" i="14" s="1"/>
  <c r="C104" i="14"/>
  <c r="B102" i="14"/>
  <c r="B101" i="14" s="1"/>
  <c r="B116" i="14" a="1"/>
  <c r="F116" i="14" s="1"/>
  <c r="F115" i="14" s="1"/>
  <c r="C106" i="14"/>
  <c r="B124" i="14" a="1"/>
  <c r="G124" i="14" s="1"/>
  <c r="B106" i="14"/>
  <c r="G106" i="14"/>
  <c r="H106" i="14"/>
  <c r="H104" i="14"/>
  <c r="E104" i="14"/>
  <c r="G104" i="14"/>
  <c r="F104" i="14"/>
  <c r="C128" i="14"/>
  <c r="B122" i="14" a="1"/>
  <c r="E122" i="14" s="1"/>
  <c r="D106" i="14"/>
  <c r="F106" i="14"/>
  <c r="B126" i="14" a="1"/>
  <c r="B126" i="14" s="1"/>
  <c r="B128" i="14"/>
  <c r="C108" i="14"/>
  <c r="D108" i="14"/>
  <c r="B118" i="14" a="1"/>
  <c r="F118" i="14" s="1"/>
  <c r="G108" i="14"/>
  <c r="H108" i="14"/>
  <c r="H110" i="14"/>
  <c r="G110" i="14"/>
  <c r="B110" i="14"/>
  <c r="E108" i="14"/>
  <c r="D110" i="14"/>
  <c r="F110" i="14"/>
  <c r="F108" i="14"/>
  <c r="C110" i="14"/>
  <c r="H120" i="14" l="1"/>
  <c r="E120" i="14"/>
  <c r="D120" i="14"/>
  <c r="G120" i="14"/>
  <c r="B120" i="14"/>
  <c r="F120" i="14"/>
  <c r="H116" i="14"/>
  <c r="H115" i="14" s="1"/>
  <c r="B134" i="14" a="1"/>
  <c r="D134" i="14" s="1"/>
  <c r="H124" i="14"/>
  <c r="C124" i="14"/>
  <c r="C116" i="14"/>
  <c r="C115" i="14" s="1"/>
  <c r="B122" i="14"/>
  <c r="E116" i="14"/>
  <c r="E115" i="14" s="1"/>
  <c r="B116" i="14"/>
  <c r="B115" i="14" s="1"/>
  <c r="D124" i="14"/>
  <c r="B130" i="14" a="1"/>
  <c r="F130" i="14" s="1"/>
  <c r="F129" i="14" s="1"/>
  <c r="B138" i="14" a="1"/>
  <c r="F138" i="14" s="1"/>
  <c r="B140" i="14" a="1"/>
  <c r="B140" i="14" s="1"/>
  <c r="B124" i="14"/>
  <c r="E124" i="14"/>
  <c r="D116" i="14"/>
  <c r="D115" i="14" s="1"/>
  <c r="G116" i="14"/>
  <c r="G115" i="14" s="1"/>
  <c r="H118" i="14"/>
  <c r="B136" i="14" a="1"/>
  <c r="C136" i="14" s="1"/>
  <c r="E118" i="14"/>
  <c r="B142" i="14"/>
  <c r="G122" i="14"/>
  <c r="D122" i="14"/>
  <c r="C142" i="14"/>
  <c r="H122" i="14"/>
  <c r="F124" i="14"/>
  <c r="F122" i="14"/>
  <c r="C126" i="14"/>
  <c r="B132" i="14" a="1"/>
  <c r="G132" i="14" s="1"/>
  <c r="D118" i="14"/>
  <c r="C122" i="14"/>
  <c r="G118" i="14"/>
  <c r="C118" i="14"/>
  <c r="B118" i="14"/>
  <c r="B134" i="14" l="1"/>
  <c r="C134" i="14"/>
  <c r="H134" i="14"/>
  <c r="E134" i="14"/>
  <c r="F134" i="14"/>
  <c r="G134" i="14"/>
  <c r="D130" i="14"/>
  <c r="D129" i="14" s="1"/>
  <c r="C130" i="14"/>
  <c r="C129" i="14" s="1"/>
  <c r="H130" i="14"/>
  <c r="H129" i="14" s="1"/>
  <c r="E130" i="14"/>
  <c r="E129" i="14" s="1"/>
  <c r="H136" i="14"/>
  <c r="G136" i="14"/>
  <c r="G138" i="14"/>
  <c r="E138" i="14"/>
  <c r="B154" i="14" a="1"/>
  <c r="B154" i="14" s="1"/>
  <c r="B146" i="14" a="1"/>
  <c r="F146" i="14" s="1"/>
  <c r="B138" i="14"/>
  <c r="G130" i="14"/>
  <c r="G129" i="14" s="1"/>
  <c r="H138" i="14"/>
  <c r="B130" i="14"/>
  <c r="B129" i="14" s="1"/>
  <c r="C156" i="14"/>
  <c r="B148" i="14" a="1"/>
  <c r="B148" i="14" s="1"/>
  <c r="C140" i="14"/>
  <c r="B150" i="14" a="1"/>
  <c r="B150" i="14" s="1"/>
  <c r="D138" i="14"/>
  <c r="C138" i="14"/>
  <c r="B156" i="14"/>
  <c r="B152" i="14" a="1"/>
  <c r="F152" i="14" s="1"/>
  <c r="B136" i="14"/>
  <c r="E136" i="14"/>
  <c r="B132" i="14"/>
  <c r="B144" i="14" a="1"/>
  <c r="B144" i="14" s="1"/>
  <c r="B143" i="14" s="1"/>
  <c r="E132" i="14"/>
  <c r="F136" i="14"/>
  <c r="D136" i="14"/>
  <c r="H132" i="14"/>
  <c r="F132" i="14"/>
  <c r="D132" i="14"/>
  <c r="C132" i="14"/>
  <c r="H146" i="14" l="1"/>
  <c r="B166" i="14" a="1"/>
  <c r="C166" i="14" s="1"/>
  <c r="C154" i="14"/>
  <c r="D146" i="14"/>
  <c r="E146" i="14"/>
  <c r="B146" i="14"/>
  <c r="G146" i="14"/>
  <c r="C146" i="14"/>
  <c r="D148" i="14"/>
  <c r="G148" i="14"/>
  <c r="H148" i="14"/>
  <c r="C148" i="14"/>
  <c r="E148" i="14"/>
  <c r="F148" i="14"/>
  <c r="B158" i="14" a="1"/>
  <c r="D158" i="14" s="1"/>
  <c r="D157" i="14" s="1"/>
  <c r="B162" i="14" a="1"/>
  <c r="B162" i="14" s="1"/>
  <c r="D144" i="14"/>
  <c r="D143" i="14" s="1"/>
  <c r="F150" i="14"/>
  <c r="B160" i="14" a="1"/>
  <c r="G160" i="14" s="1"/>
  <c r="G152" i="14"/>
  <c r="B164" i="14" a="1"/>
  <c r="F164" i="14" s="1"/>
  <c r="E144" i="14"/>
  <c r="E143" i="14" s="1"/>
  <c r="G150" i="14"/>
  <c r="D152" i="14"/>
  <c r="E150" i="14"/>
  <c r="H150" i="14"/>
  <c r="H152" i="14"/>
  <c r="B168" i="14" a="1"/>
  <c r="C168" i="14" s="1"/>
  <c r="H144" i="14"/>
  <c r="H143" i="14" s="1"/>
  <c r="F144" i="14"/>
  <c r="F143" i="14" s="1"/>
  <c r="C150" i="14"/>
  <c r="D150" i="14"/>
  <c r="C152" i="14"/>
  <c r="B152" i="14"/>
  <c r="C144" i="14"/>
  <c r="C143" i="14" s="1"/>
  <c r="G144" i="14"/>
  <c r="G143" i="14" s="1"/>
  <c r="E152" i="14"/>
  <c r="E166" i="14" l="1"/>
  <c r="G166" i="14"/>
  <c r="F166" i="14"/>
  <c r="B166" i="14"/>
  <c r="D166" i="14"/>
  <c r="H166" i="14"/>
  <c r="C164" i="14"/>
  <c r="C158" i="14"/>
  <c r="C157" i="14" s="1"/>
  <c r="G158" i="14"/>
  <c r="G157" i="14" s="1"/>
  <c r="H158" i="14"/>
  <c r="H157" i="14" s="1"/>
  <c r="B158" i="14"/>
  <c r="B157" i="14" s="1"/>
  <c r="H164" i="14"/>
  <c r="E158" i="14"/>
  <c r="E157" i="14" s="1"/>
  <c r="F158" i="14"/>
  <c r="F157" i="14" s="1"/>
  <c r="B164" i="14"/>
  <c r="D162" i="14"/>
  <c r="H162" i="14"/>
  <c r="E162" i="14"/>
  <c r="F162" i="14"/>
  <c r="C162" i="14"/>
  <c r="G162" i="14"/>
  <c r="C160" i="14"/>
  <c r="H160" i="14"/>
  <c r="E160" i="14"/>
  <c r="B160" i="14"/>
  <c r="F160" i="14"/>
  <c r="D160" i="14"/>
  <c r="B168" i="14"/>
  <c r="D164" i="14"/>
  <c r="G164" i="14"/>
  <c r="E164" i="14"/>
</calcChain>
</file>

<file path=xl/sharedStrings.xml><?xml version="1.0" encoding="utf-8"?>
<sst xmlns="http://schemas.openxmlformats.org/spreadsheetml/2006/main" count="379" uniqueCount="202">
  <si>
    <t>Notes:</t>
  </si>
  <si>
    <t>MONDAY</t>
  </si>
  <si>
    <t>JUNE</t>
  </si>
  <si>
    <t>GURU NANAK NATIONAL COLLEGE FOR WOMEN, NAKODAR</t>
  </si>
  <si>
    <t>ACADEMIC CALENDAR 2023-24</t>
  </si>
  <si>
    <t>Class Organised by the Fashion Designing dept Lecture delivered by Mam Bharti,  Topic: Tie and Dye 
under One Month Skill Development Courses</t>
  </si>
  <si>
    <t>ਗੁਰੂ ਨਾਨਕ ਨੈਸ਼ਨਲ ਕਾਲਜੀਏਟ ਸੀਨੀਅਰ ਸੈਕੰਡਰੀ ਸਕੂਲ(ਲੜਕੀਆਂ), ਨਕੋਦਰ ਵਿਖੇ ਨਵੇਂ ਸੈਸ਼ਨ 2024-25  ਦੀ ਆਰੰਭਤਾ ਮੌਕੇ ਸ੍ਰੀ ਜਪੁਜੀ ਸਾਹਿਬ ਦੇ ਪਾਠ ਉਪਰੰਤ ਅਰਦਾਸ ਕੀਤੀ ਗਈ ।</t>
  </si>
  <si>
    <t>Parents meeting with Principal mam on PTM day.</t>
  </si>
  <si>
    <t xml:space="preserve">Under the direction of DPI college Buddy Group and NCC organised a programme regarding Drug Abuse. </t>
  </si>
  <si>
    <t xml:space="preserve">Art and Paper Craft session organised by College dean. </t>
  </si>
  <si>
    <t xml:space="preserve">Convocation and Prize Distribution  Function </t>
  </si>
  <si>
    <t>Holiday on the eve of festival Holi</t>
  </si>
  <si>
    <t>Holiday Due to Punjab Close</t>
  </si>
  <si>
    <t>Holiday</t>
  </si>
  <si>
    <t>Holiday (order of Hon'ble Deputy Commissioner, Jalandhar)</t>
  </si>
  <si>
    <t>Holiday due to Satguru Ravidas Jayanti</t>
  </si>
  <si>
    <t>Holiday (As per order of State Administration)</t>
  </si>
  <si>
    <t>The Sena Camp by NCC</t>
  </si>
  <si>
    <t xml:space="preserve">12 June 2023 to 21 June 2023: TSC Camp by NCC </t>
  </si>
  <si>
    <t>Youth Welfare Club (Regd.) Nakodar organized a Blood Donation Camp in collaboration with NCC and Civil Hospital, Nakodar.</t>
  </si>
  <si>
    <t>1. On the eve of Independence Day, the History Dept. and Fashion Designing Dept. organized Card-Making and Handwork Embroidery competitions.     2. NCC cadets and NSS volunteers pledged under the Panch Pran theme.
 3. Tree Plantation programme organized under the theme of Vandhan.</t>
  </si>
  <si>
    <t>Morning Assembly: Prof. Kulwinder delivered a lecture on the topic “Awareness about SC Scholarship.”</t>
  </si>
  <si>
    <t>1. Commerce Dept. organized Rakhi-Making and Thali Decoration competitions on the eve of Raksha Bandhan.         2.  One-day NSS camp held on campus.       3. Students were honored with books and a cash prize  organised by  Dr. B.R. Ambedkar, Prabuddh Bharat Foundation, Nakodar.                       3.Physical Education Dept. organized Poster-Making &amp; Speech competitions on the eve of National Sports Day              4. Under the “Green Punjab, Healthy Punjab” mission, NCC Unit in collaboration with Youth Welfare Club Nakodar, planted saplings in the Market Committee Office, Nakodar.</t>
  </si>
  <si>
    <t>Holiday: Shri Sidh Baba Sodh Maharaj Ji.</t>
  </si>
  <si>
    <t>Fashion Designing Dept. held competitions on Stone Art, Bamboo Art, Handwork, and Embroidery.</t>
  </si>
  <si>
    <t xml:space="preserve">Staff meeting with College Principal </t>
  </si>
  <si>
    <t>Dept of Physical Education organized an Intramural Volleyball and Kabaddi Competition.</t>
  </si>
  <si>
    <t>Batch ceremony for College Head Girl, Co-Head Girl, and CA members for Session 2023-24.</t>
  </si>
  <si>
    <t xml:space="preserve">1.Student Welfare Club held an Oath-Taking Ceremony during Vigilance Awareness Week.            2.Parents-Teacher Meeting conducted. </t>
  </si>
  <si>
    <t>Fashion Designing Dept. organized a Mehndi Competition.</t>
  </si>
  <si>
    <t>NCC Unit organized an Eye Check up Camp.</t>
  </si>
  <si>
    <t>NCC cadets performed a Nukkad Natak on Corruption Awareness.</t>
  </si>
  <si>
    <t>Holiday: Martyrdom Day of Shaheed Kartar Singh Sarabha.</t>
  </si>
  <si>
    <t xml:space="preserve">Constitution Day celebrated by NCC &amp; Dept of Political Science </t>
  </si>
  <si>
    <t xml:space="preserve"> 554th Parkash Purb of Shri Guru Nanak Dev Ji celebrated by GGSSC Unit in Nagar Kirtan.</t>
  </si>
  <si>
    <t>Cosmetology Dept. organized a beauty care workshop.</t>
  </si>
  <si>
    <t>SC Scholarship Awareness Session held.</t>
  </si>
  <si>
    <t>1. Holiday on Independence Day     2. NCC Cadets participated in the Independence Day Parade &amp; students from the Music Dept. performed at DAV College, Nakodar.</t>
  </si>
  <si>
    <t>Holiday on Dusshera</t>
  </si>
  <si>
    <t>1. Holiday on Diwali 2.Green Diwali celebrated in collaboration with Youth Welfare Club Nakodar.</t>
  </si>
  <si>
    <t>Holiday on Parkash Purab Shri Guru Nanak Dev Ji</t>
  </si>
  <si>
    <t>Holiday on Lohri</t>
  </si>
  <si>
    <t>Holiday on Maha Shivratri</t>
  </si>
  <si>
    <t>1. NCC Dept and Youth &amp; Eco club celebrated World Earth Day</t>
  </si>
  <si>
    <t>1. Winter Vaccations from 28-12-2023 to 14-01-2024 2. NCC cadets attended CATC Camp at HMV College, Jalandhar under Lt. Sunita Devi’s supervision.</t>
  </si>
  <si>
    <t xml:space="preserve"> 1. “Ek Kadam Swachhta Ki Aur” Swachhta Sarvekshan Rally by NCC Unit </t>
  </si>
  <si>
    <t>House Exam Start from 03-04-2024 to 11-04-2024</t>
  </si>
  <si>
    <t>House Exam Start from 16-10-2023 to 25-10-2023</t>
  </si>
  <si>
    <t>Swachhta Rally in collaboration with NCC unit &amp; Nagar Council , Nakodar under the “Swachhata Hi Seva (SHS)” campaign.</t>
  </si>
  <si>
    <t>1. Nanny Students were invited by civil hospital team for the activity for the Swachh Bharat Abhiyan 2. Participation of NSS volunteers and NCC cadets in the cleanliness campaign at Nakodar Tomb &amp; Gagan Park under ‘Ek Tareekh Ek Ghanta’ initiative, part of the “Swachhata Hi Seva” campaign.</t>
  </si>
  <si>
    <t>Working</t>
  </si>
  <si>
    <t xml:space="preserve">Working </t>
  </si>
  <si>
    <t xml:space="preserve">World Environment Day celebrated by NCC unit &amp; NSS wing </t>
  </si>
  <si>
    <t xml:space="preserve">International Yoga Day celebrated by NCC UNIT &amp; NSS Wing in collaboration with youth welfare club Nakodar </t>
  </si>
  <si>
    <t xml:space="preserve">Teachers’ Day Celebration was organized by Youth Welfare Club Nakodar, NCC unit, and Women Studies Cell. Prof. Sunil Kumar received the Best Teacher Award.                         </t>
  </si>
  <si>
    <t xml:space="preserve">Marathon organized under the Swachhata League Organised by NCC Unit &amp; NSS wing </t>
  </si>
  <si>
    <t xml:space="preserve">Seminar on Hand work Embroidary &amp; Tie &amp; Dye by Dept of FD </t>
  </si>
  <si>
    <t xml:space="preserve">1. Seven Days NSS Camp From 29-12-2023 to 05-01-2024      Day 1: Inauguration of camp by College Management committee </t>
  </si>
  <si>
    <r>
      <t>Day 3:</t>
    </r>
    <r>
      <rPr>
        <sz val="12"/>
        <rFont val="Times New Roman"/>
        <family val="1"/>
      </rPr>
      <t xml:space="preserve"> Texture painting spray painting and hand work embroidery by Dept of FD</t>
    </r>
  </si>
  <si>
    <r>
      <t>Day 4:</t>
    </r>
    <r>
      <rPr>
        <sz val="11"/>
        <rFont val="Arial"/>
        <family val="2"/>
        <scheme val="major"/>
      </rPr>
      <t xml:space="preserve"> Various competitions like best out of waste, make recipes, card making or poster making etc. and celebrate New Year </t>
    </r>
  </si>
  <si>
    <r>
      <t>Day 5:</t>
    </r>
    <r>
      <rPr>
        <sz val="11"/>
        <rFont val="Arial"/>
        <family val="2"/>
        <scheme val="major"/>
      </rPr>
      <t xml:space="preserve"> Prayer and thought by Volunteers &amp; under Fitness day organize yoga workshop </t>
    </r>
  </si>
  <si>
    <r>
      <t>Day 6:</t>
    </r>
    <r>
      <rPr>
        <sz val="11"/>
        <rFont val="Arial"/>
        <family val="2"/>
        <scheme val="major"/>
      </rPr>
      <t xml:space="preserve">  Awareness rally in Nakodar city on Education &amp; Health Awareness by NSS Volunteers.</t>
    </r>
  </si>
  <si>
    <r>
      <t>Day 7:</t>
    </r>
    <r>
      <rPr>
        <sz val="11"/>
        <rFont val="Arial"/>
        <family val="2"/>
        <scheme val="major"/>
      </rPr>
      <t xml:space="preserve"> Laughter therapy by a Student   &amp; organise cleanliness camp in college </t>
    </r>
  </si>
  <si>
    <t xml:space="preserve">Last Day of NSS Camp :- Valedictory Function:
</t>
  </si>
  <si>
    <t>NCC "C" Certificate exam. at APS Jal. Cant</t>
  </si>
  <si>
    <t xml:space="preserve">working </t>
  </si>
  <si>
    <t>NCC "B" Certificate Exam of NCC cadets</t>
  </si>
  <si>
    <t xml:space="preserve">Red Ribbon Club and NCC   organised Poster Making, Slogan Writing Competition and  a Rally on HIV/AIDS Awareness, Drug Addiction and Blood Donation. Tree lantation drive by Youth &amp; Eco Club  </t>
  </si>
  <si>
    <t xml:space="preserve">working                                            The initiation of Sehaj Path under Guru Gobind Singh Study Circle unit.   </t>
  </si>
  <si>
    <t>Final  Semester Exam 03-05-2024 to 30-05-2024</t>
  </si>
  <si>
    <t>Working   One month skill Certificate  Development courses organised across various Departments</t>
  </si>
  <si>
    <t>1. Day 10 Class Computer Skills by Dept of Computer Sciecne &amp; Personality Development Lecture by ANO NCC Unit        2. Heritage Walk  Voter Awareness campaign under SVEEP program</t>
  </si>
  <si>
    <t xml:space="preserve">1. Class Organised by the  Home Science dept        2. SVEEP Team Nakodar and NCC organised a programme of Oath taking and Awareness campaigns regarding casting vote Jalandhar under the instructions of DC office cum District Electoral office Jalandhar. </t>
  </si>
  <si>
    <t xml:space="preserve"> Working Class Organised by Dept of Cosmetology </t>
  </si>
  <si>
    <t>Day 9 Block printing class organised by FD deptt.</t>
  </si>
  <si>
    <t xml:space="preserve">Working   Day 5th Theory Class organised by Cosmetology Dept </t>
  </si>
  <si>
    <t>Working Day 3rd &amp; 4th Various Sessions  by Cosmetology Dept .</t>
  </si>
  <si>
    <t xml:space="preserve">Working Day 6th Session by Cosmetology Dept </t>
  </si>
  <si>
    <t xml:space="preserve">Working Day 7th Session by  Computer Dept under One month Skill Development Courses </t>
  </si>
  <si>
    <t xml:space="preserve">Working Placement Drive organised by the career Counselling Cell with Ladhar Paper Mill Nakodar </t>
  </si>
  <si>
    <t>Working 1. PG Dept of Political Science of Doaba College, Jalandhar organised a Webinar &amp; as  a Resource Person lecture delivered by Prof. Sunil Kumar at Doaba College Jalandhar .</t>
  </si>
  <si>
    <t xml:space="preserve">Working 1.Seminar organised by Career Counselling and Placement Cell
on Topic-" How to create your Resume."                  </t>
  </si>
  <si>
    <t>Working Seminar organised by Career Counseling and Placement Cellon  Topic "How to introduce yourself in an interview."</t>
  </si>
  <si>
    <t xml:space="preserve">Working Poetical Symposium by the Dept of English &amp; Hindi for World Poetry Day </t>
  </si>
  <si>
    <t>Working Dept of History , Economics  NCC, NSS  wing organised Lecture,  Model making ,Card Making, Poster Making Competitions th honor Shaheed Bhagat Singh's Martyrdom Day' A Cycle Rally was also conducted to mark World Water Day .</t>
  </si>
  <si>
    <t xml:space="preserve">Working Students &amp; Faculty staff were honored  Peer Educators of Red Ribbon Club organised at  Amity University, Chandigarh. </t>
  </si>
  <si>
    <t>Working Computer Science Dept organised Live Telecast of Prime Minister of India.</t>
  </si>
  <si>
    <t>Working PG Dept of Political Science and Youth &amp; Eco-Clubs organised Seminar on "Electronic Waste Awareness" In Collaboration with Pahal ,an NGO.</t>
  </si>
  <si>
    <t xml:space="preserve">Working 2nd day of Annual Sports Meet 2024          </t>
  </si>
  <si>
    <t>Working Cleanliness Camp organised by NCC Unit  in college campus</t>
  </si>
  <si>
    <t xml:space="preserve">Working 1. Post-Graduate Dept of Political Science organised PPT presentation, Speech regarding National Voters Day &amp; Republic Day, 
2. Music Dept organised Singing Competition, 
3.English Dept organised Poster Making and Slogan Writing Competition and 
4.SVEEP organised Voters Awareness Campaign and oath Taking on the Eve of National Voters Day and Republic Day.  5. NCC organised programme regarding National Youth Day with the collaboration of Civil Hospital, Nakodar and Youth Welfare Club Nakodar. </t>
  </si>
  <si>
    <t xml:space="preserve">Working Cleanliness of adopted statue of Baba Saheb Dr. Bheem Rao Ambedkar by NCC Cadets </t>
  </si>
  <si>
    <t xml:space="preserve">Working Republic day Celebrated NCC Cadets honoured by SDM Nakodar ,MLA in collaboration with Lions Club Nakodar </t>
  </si>
  <si>
    <t xml:space="preserve">Working Nagar Council Nakodar and NCC Dept organised Svachhta Abhiyan at college campus. </t>
  </si>
  <si>
    <t>winter Holiday</t>
  </si>
  <si>
    <t>Winter Holiday</t>
  </si>
  <si>
    <t xml:space="preserve">Winter Holiday </t>
  </si>
  <si>
    <t>Working Visit by Govt. Senior Secondary School Heran Nakodar students, organized by Philosophy, Fashion Designing, Cosmetology, and NCC Depts.</t>
  </si>
  <si>
    <t>Working Christmas Festival: Celebrated by Cosmetology Dept.</t>
  </si>
  <si>
    <t>Working Guru Gobind Singh Study Circle &amp; Nanny Dept. organized a program to commemorate the martyrdom of Chhote Sahibzade.</t>
  </si>
  <si>
    <t>Working District-level meeting attended by Prof. Sunil Kumar (Red Ribbon Club).</t>
  </si>
  <si>
    <t xml:space="preserve">Working  DAY-6 Lecture by Prof. Jawanti Prabha on “ChatGPT.”
</t>
  </si>
  <si>
    <t xml:space="preserve"> Working DAY 3 Topic:- Lecture by Prof. Amandeep Kaur on “Cyber Security.”</t>
  </si>
  <si>
    <t>Working 1. DAY 2 -   Lecture by Er. Jaspreet Kaur on “Delivering Lectures on Online Learning Platforms.”  2.Human Rights Day: Celebrated by PG Dept. of Political Science with Guru Nanak National Collegiate Sr. Sec School (Girls). Lecture by Prof. Kulwinder.</t>
  </si>
  <si>
    <t>Working Faculty Development Program (FDP) by IQAC and PG Dept. of Computer Science began. 
Day 1: Lecture by Prof. Jagdeep Kaur on “How to Create Videos.”</t>
  </si>
  <si>
    <t>Working Facial Competition: Organized by the Cosmetology Dept.</t>
  </si>
  <si>
    <t>Working Retirement Party of Mrs. Surjit Kaur Ji.</t>
  </si>
  <si>
    <t xml:space="preserve">Working 1. Guru Gobind Singh Study Circle and Music Dept. celebrated the 554th Parkash Purab of Shri Guru Nanak Dev Ji.            2. Dept of Nanny Care &amp; Nutrition organized an exhibition on Wholesome Development of a Child. </t>
  </si>
  <si>
    <t>Working Dept  of Nanny Care &amp; Nutrition conducted an Exhibition of Innovative Teaching Aids for Early Childhood Education.</t>
  </si>
  <si>
    <t>Working Commerce dept. organised competition on the eve of Diwali</t>
  </si>
  <si>
    <t xml:space="preserve"> Working Vigilance Awareness Week organized by Commerce Dept. &amp; Students Welfare Club.</t>
  </si>
  <si>
    <t xml:space="preserve">Working 1.Fashion Designing Dept. held a Mehndi Competition on Karwa Chauth Eve.                  </t>
  </si>
  <si>
    <t>Working Under the direction of the Election Commission, Punjab Govt., and SVEEP Nodal Officer Nakodar, the College Election Nodal Officer &amp; Dept of Political Science organized a Voter Awareness Campaign.</t>
  </si>
  <si>
    <t>Working Staff meeting with Principal mam</t>
  </si>
  <si>
    <t>Working 1. Dept of Nanny visited a primary school in Nakodar for training.                         2. Green Diwali celebrated with tree distribution.</t>
  </si>
  <si>
    <t xml:space="preserve">Working 1. Dept of History held an Essay Writing Competition to mark the birth anniversary of Shaheed Bhagat Singh.            2. Cleanliness Camp organized at the college campus under the “Swachhata Hi Seva (SHS)” campaignorganised by NSS wing &amp; NCC Unit </t>
  </si>
  <si>
    <t>Working 1. Dept of Nanny Care &amp; Students  visited Civil Hospital, Nakodar, for a health talk on pre-natal and postnatal care.            2. Career &amp; Counseling Cell organized a program on Various Course Awareness for students.</t>
  </si>
  <si>
    <t>Working 1. Postgraduate Political Science Dept. organized a program for International Peace Day.    2. Online lecture delivered by Lt. Sunita Devi to all CTOs of 2PB Girls Battalion NCC, Jalandhar</t>
  </si>
  <si>
    <t xml:space="preserve">Working 16th–23rd Sept: Clinical postings organized by the Dept of Nanny Care &amp; Nutrition </t>
  </si>
  <si>
    <t xml:space="preserve">Working Shri Krishna Janmashtami celebrated by Deptt of Music, Fashion Designing Dept., Home Science &amp; Nanny &amp; Nutrition Care  at the college campus. </t>
  </si>
  <si>
    <t>Working 1.Staff meeting with Principal                2. National Nutrition Week (1st–7th September) celebrated by the Home Science Dept., with various activities organized.</t>
  </si>
  <si>
    <t>Working 1. Opening ceremony of Nanny Dept.     2. Punjabi Dept. organized the Teej Festival.                             3. Employment Awareness Cell was created in the Library.</t>
  </si>
  <si>
    <t>Working New Cadet Enrollment for NCC, Session 2023-24.</t>
  </si>
  <si>
    <t xml:space="preserve"> Working World Photography Day: Punjab Photographers Association, Nakodar Unit, organized a Blood Donation Camp in college campus.</t>
  </si>
  <si>
    <t>Working Staff meeting with the worthy members of Management (Meeting of LAC)</t>
  </si>
  <si>
    <t>Working All Teaching and Non-Teaching staff get together for a lunch party organized by the Principal.</t>
  </si>
  <si>
    <t>Working  Staff Meeting regarding AQAR NAAC.</t>
  </si>
  <si>
    <t>Working Retirement Party of Honourable Principal, Prof. Harjeet Kaur Ji.</t>
  </si>
  <si>
    <t>Summer Holiday</t>
  </si>
  <si>
    <t>Summar Vacations wef. 10-06-2023 to 09-07-2023</t>
  </si>
  <si>
    <t>Working Seminar on Drug Awareness and Self-Protection: Conducted with Sanjh Kendra Jalandhar, NCC Unit  &amp; Red Ribbon Club. 
Topics included HIV/AIDS, drug abuse, poster-making, and slogan writing competitions.</t>
  </si>
  <si>
    <t>Working Anti-Drug Day Celebration: Organized by NCC Dept. in collaboration with Sanjh Kendra, Nakodar.</t>
  </si>
  <si>
    <t>Working1. DAY 4-  Lecture by Mam Diksha on “Cloud Storage.”
8th Dec:           2.Live webcasting of the Prime Minister’s Viksit Bharat – Voice of Youth program.</t>
  </si>
  <si>
    <t xml:space="preserve"> WorkingDAY-5   Lecture by Prof. Jeewan Jyoti on “AI with IoT.”</t>
  </si>
  <si>
    <t>College Reopened Staff meeting conducted.</t>
  </si>
  <si>
    <t>Working Dept of Commerce organised Workshop on Financial Education for young citizens by SEBI.</t>
  </si>
  <si>
    <t xml:space="preserve">Working                                                Celebration of National Women's Day by NCC  &amp; Library Literary Club </t>
  </si>
  <si>
    <t xml:space="preserve">Working                                            1.Dept of Punjabi organised Mother Language Day with one Act Play Titled "Bhasha wahinda Dariya" </t>
  </si>
  <si>
    <t xml:space="preserve">.Working                                                    1.Training session of NCC and NSS volunteers for Pulse Polio 2024    2. Seminar on Personality Development in the light of Gurmat organised by Guru Gobind Singh Syudy Circle &amp; IQAC </t>
  </si>
  <si>
    <t xml:space="preserve"> Working                                Various Depts Observed International Women's Day 1. Dept of Home Science &amp; Nanny care Nutrition Organised Seminar.2. Dept of Economics &amp; NSS wing held chart &amp; Poster Making 3. The Library Literary Club inaugurated Wall Of Charity 4. A blood Donation Camp waas organised in collaboration with Youth Welfare Club Nakodar ,NCC &amp; Civil Hospital Nakodar.</t>
  </si>
  <si>
    <t xml:space="preserve">Working                                                   Students participated in the District Level Red Ribbon Club Competition on  Speech, Poster Making, Slogan Writing at Lyallpur Khalsa College, Jalandhar. </t>
  </si>
  <si>
    <t xml:space="preserve">Working                                                       Dept of Political Science &amp; SVEEP conducted various Electoral Literacy awareness Programs </t>
  </si>
  <si>
    <t xml:space="preserve">Working World Bicycle Day celebrated by NCC  Unit &amp; NSS Wing </t>
  </si>
  <si>
    <t>Save Environment &amp; Tree Plantation by NCC unit</t>
  </si>
  <si>
    <t xml:space="preserve">Working     students prayed for the safe landing of Chandrayaan-3, organized by NCC unit           </t>
  </si>
  <si>
    <t xml:space="preserve">Working 1st day of Annual Sports Meet 2024 by Department of Physical Education </t>
  </si>
  <si>
    <t>Working                                 1.NCC "C" Certificate Practical examheld  at LKC Jal.                                                    2. Selection of  One NCC Cadet in BMC ( Basic Mountaineering Camp )</t>
  </si>
  <si>
    <t>Working Punjabi Declamation  Competition: Organized by PG Punjabi Dept. &amp; Career Counseling Cell</t>
  </si>
  <si>
    <t xml:space="preserve">Working 1. NCC Unit organised a Cleanliness drive &amp; Chetna March  &amp;  Post Graduate Dept of Political Science organised Poster Making, Slogan Writing Competition and Signature Campaign on the Eve of Baba Saheb Dr. Bheem Rao Ambedkar's Jayanti.   3. PG Dept Of Punjabi celebrated Khalsa Panth sajna diwas with Poster making competition on the eve of Baisakhi Festival        </t>
  </si>
  <si>
    <t xml:space="preserve">Working                                  Calligraphy Competition on the eve of InternationL Literacy Day by Library Literacy club </t>
  </si>
  <si>
    <t>Working                               National Mathematics Day celebrated by the Mathematics Dept.</t>
  </si>
  <si>
    <t xml:space="preserve">Working 1. Three Day Workshop 18th–20th Sept: Wood Log Painting Competition organized by the Dept of Philosophy and Fashion Designing Depts.  2.Practical training sessions for Nanny Students conducted at Civil Hospital, Nakodar.          3. Swachhta League conducted by NCCCadets </t>
  </si>
  <si>
    <t>Working Talent Hunt Competition organized by the College Youth Welfare Club.</t>
  </si>
  <si>
    <t>Working                                                      1. Guru Gobind Singh Study Circle celebrated the “First Parkash Gurpurab of Shri Guru Granth Sahib Ji” with a special program.  2. Nagar Council Nakodar awarded appreciation certificates to NCC cadets for their contributions to the Meri Maati Mera Desh Rally. Lt. Sunita Devi received an appreciation award for her social work under the Swachh Bharat Mission.</t>
  </si>
  <si>
    <t xml:space="preserve">Working                                                      On the First Parkash Purab of Shri Guru Granth Sahib Ji, a lecture was delivered by Sehaj Path Sewa Society, Amritsar Conducted by Guru gobind singh study Circly Unit </t>
  </si>
  <si>
    <t xml:space="preserve">Working College students won prizes in inter-college competitions organized by SDM Nakodar under SVEEP activities &amp; Dept of Political science </t>
  </si>
  <si>
    <t xml:space="preserve">Working Celebration of Electoral literacy  by Dept of Political Science &amp; SVEEP </t>
  </si>
  <si>
    <r>
      <t xml:space="preserve">Working                                    </t>
    </r>
    <r>
      <rPr>
        <sz val="11"/>
        <color rgb="FF92D050"/>
        <rFont val="Arial"/>
        <family val="2"/>
        <scheme val="major"/>
      </rPr>
      <t>Library Literary Club organised The Star Reader Competition</t>
    </r>
    <r>
      <rPr>
        <sz val="11"/>
        <color theme="1"/>
        <rFont val="Arial"/>
        <family val="2"/>
        <scheme val="major"/>
      </rPr>
      <t xml:space="preserve">. </t>
    </r>
  </si>
  <si>
    <t>Working                     Independence Day celebrated in collaboration with Department of Political Science , Music &amp; NSS wing</t>
  </si>
  <si>
    <t xml:space="preserve">Working 15th Sept–2nd Oct: Swachhta Hi Seva Campaign launched by NSS wing &amp; NCC Unit </t>
  </si>
  <si>
    <t>Working Oath taking ceremony under the Swachhata League by NSS Wing</t>
  </si>
  <si>
    <t>1Swachhta Hi Sewa Program ogranised on Gandhi Jayanti by Dept of Philosophy,FD,Commerce, NSS wing &amp; NCC Unit                      . 3. Holiday on Gandhi  Jyanti</t>
  </si>
  <si>
    <t>Working                                      C.A. Selection</t>
  </si>
  <si>
    <t xml:space="preserve">Working Under the directions of the Red Cross Society, College Dean organized a Magic Show.by Student Welfare Club </t>
  </si>
  <si>
    <t>Working                                1.Lohri Celebration by Student Welfare Club in collaboration with the Youth Club.                               2. Election Awareness Campaign Bus Program by the Election Commission.</t>
  </si>
  <si>
    <t>Working    1. Assembly regarding Sports Meet.by Student Welfare Club                 2. Dept of Commerce  organised Two Day Workshop on Financial Education for young citizens by SEBI.</t>
  </si>
  <si>
    <t xml:space="preserve">Farewell Party by Student Welfare Club </t>
  </si>
  <si>
    <t>Ashirwad Samaroh Path Shri Shunkmani Sahib organised by Guru Gobind Singh Study Circle Unit (GGSSC).</t>
  </si>
  <si>
    <t xml:space="preserve">Working 1. Guru Gobind Singh Study Circle Unit distributed books to students for Moral values  Examination.           2. Dept of Nanny Care &amp; Nutrition organized a program on Women’s Healthcare and Awareness, </t>
  </si>
  <si>
    <t xml:space="preserve"> Working                                         Prayer Ardas for students to perform well for finals by GGSSS Unit                                 Final Semester  Exam Start from 15-11-2023 to 23-12-2023</t>
  </si>
  <si>
    <t>Working                                                                    1.  Computer Dept. organized a Poster-Making Competition (Topic: Social Issues) and Slogan Writing Competition (Topic: Environmental Issues &amp; Awareness).                        2. Home Science Dept. held a Rangoli Competition                      4. Music Dept. organized the Pratibha Competition</t>
  </si>
  <si>
    <t xml:space="preserve">Working                             . 1Students participated in an inter-college competition at LKC.by Youth Welfare Club          2.  Prof. Kulwinder attended the state-level capacity-building programme of the Red Ribbon Club of Punjab                            3 Students participated in Competition on Reuse Fruits Foam net &amp; Scrap Paper flowers by Dept of Philosophy </t>
  </si>
  <si>
    <t xml:space="preserve">Working NCC cadets and NSS volunteers visited Organic Compost Pits at Nagar Council Nakodar to learn about composting.                                           Students participated in Zonal Youth Festival organised by GNDU Amritsar </t>
  </si>
  <si>
    <t xml:space="preserve">Working Students participated &amp; won prizes in  Slogan writing Competition at Inter College competition at HMV College Jalandhar  under State Nodal Agency Punjab State Council for Science and Technology .   2 Students Participated at workshop organised by SVEEP at GNNC Nakodar </t>
  </si>
  <si>
    <t xml:space="preserve">Working 1. Holiday on Shri Krishan Janamashtmi                     2. 7th–18th September: Advanced Leadership Camp (ALC) held in Uttarakhand, Dehradun.                                              Students participated in Kabaddi Competition at block level organised by Dept of Nanny Care &amp; Nutrition </t>
  </si>
  <si>
    <t xml:space="preserve">Working NCC unit under Lt. Sunita Devi, organized a program on the G-20 Summit 2023.   Students participated at District level Kabaddi Competition organised by sports club Sarh, Nakodar                    </t>
  </si>
  <si>
    <t>Working                                    1. Celebration 0f Basant Panchami  by Dept of Music  2. Tribute to Pulwama attack martyrs by NCC  Cadets.</t>
  </si>
  <si>
    <t>1. Ashirwad Samaroh by Dept of Music .
 2. On Van Mahotsav Day, Tree Plantation Programme organized by Lions Club Nakodar Greater in collaboration with NSS wing &amp; NCC unit</t>
  </si>
  <si>
    <t>Working                                    Alumni Meet 2024 organised by Old students Association.</t>
  </si>
  <si>
    <t xml:space="preserve">Working Celeberate Green Diwali &amp; Vishkarma Day by Student Welfare Club &amp; Dept of Computer Science </t>
  </si>
  <si>
    <t xml:space="preserve">Working Students participated in Inter College comptition PLASMA at Khalsa College Jalandhar </t>
  </si>
  <si>
    <t xml:space="preserve">Working                                                     One Month Skill Development Course organised by Dept of Computer Science &amp; IQAC </t>
  </si>
  <si>
    <t xml:space="preserve">Holiday </t>
  </si>
  <si>
    <t xml:space="preserve">Working                                          Class Organised by the Music dept </t>
  </si>
  <si>
    <t xml:space="preserve">Working                              1. Class Organised by the Music dept Lecture      2. College SVEEP Team, Co-Ed College SVEEP Team and SVEEP Nakodar and NCC Dept organised a programme of Nukkar Natak,  Awareness campaigns regarding cast your vote Jalandhar under the instructions of DC office cum District Electoral office Jalandhar.             3. Students of Fashion Design Dept. visited at Lakshita &amp; Shree Brand  Store Jalandhar </t>
  </si>
  <si>
    <t xml:space="preserve">Working                                      Class Organised by the Fashion Designing </t>
  </si>
  <si>
    <t xml:space="preserve"> Working                                  Day 13 Class Organised by the Departments of English  &amp; Home Science </t>
  </si>
  <si>
    <t>Working                                             Day 12 Class Organised by the Cosmetology dept</t>
  </si>
  <si>
    <t xml:space="preserve">Working                                              Day 11 Class organised by Computer dept       </t>
  </si>
  <si>
    <t xml:space="preserve">DaY -2 Cleanliness drive &amp; Free Medical checkup camp </t>
  </si>
  <si>
    <t>Working 1. College Principal, staff Meeting    2. Raksha Bandhan celebration by the members of Brahm Kumari Ashram, Jalandhar.</t>
  </si>
  <si>
    <t>Working                                                   Orientation Programme for New Students, Session 2023-24</t>
  </si>
  <si>
    <t>Working                                   NCC Unit CATC-21 Camp at LPU. from 15-07-2023 to 24-07-2023</t>
  </si>
  <si>
    <t>Holiday (Punjab Band call)  From 9th August to 15th August "Mero Matti Mera desh" by NCC</t>
  </si>
  <si>
    <t xml:space="preserve">Working 1. SC Help Desk organized a program for Post-Matric Scholarship Awareness for SC students.                   2. Lecture delivered by Member, Nagar Council Nakodar on Topic : Importance of a Garbage-Free India organised by NSS wing &amp; NCC Unit </t>
  </si>
  <si>
    <t>Working                                1. Debate competitions &amp; lectures delivered on “Waste Management” by Ms Seema Jain , Teacher, State Public School Nakodar and “Plastic-Free India” by S. Amritpal Singh, Member Youth welfare Club Nakodar in collaboration with NSS wing, NCC unit &amp; Youth Welfare Club (Reg. Nakodar).                2. Dept of Philosophy  Fashion Designing  &amp; Commerce  organized “Tree Talks: Messages from Nature.”</t>
  </si>
  <si>
    <t>Maha Shivratri Holiday</t>
  </si>
  <si>
    <t xml:space="preserve">Working    Students Participated &amp; Awarded with Trophy in Folk song in  Mega Competition  organised by  Punjabi Sarb Kala Sahit Academy Regd Phillaur, Jalandhar  </t>
  </si>
  <si>
    <t xml:space="preserve">   Working                                        1. Workshop organized by cosmetology dept. on topic  Makeover Techniques                2. Participation of students in Dharmik  Competition by GGSSS Unit </t>
  </si>
  <si>
    <t xml:space="preserve">Working                                    Library Literary Club organised The Star Reader Competition.Workshop organized by cosmetology dept. on topic  Makeover Techniques   </t>
  </si>
  <si>
    <t xml:space="preserve">Working Dept of Computer Science  organized a Poster-Making Competition under the Chandrayaan Utsav.                          Students  participated in intercollege poetry competition organised by Hindu Kanya College Kapurthala </t>
  </si>
  <si>
    <t xml:space="preserve">Working 1. Hindi Diwas celebrated by theDept of Hindi  with various activities. 2. Dept of Economics &amp; Mathematics organized Poster-Making, Chart-Making, Models, Fancy Dress, and a Poetical Symposium                             .Dept of Computer Science  organized a Poster-Making Competition under the Chandrayaan Utsav.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</si>
</sst>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
  </numFmts>
  <fonts count="26" x14ac:knownFonts="1">
    <font>
      <sz val="11"/>
      <name val="Trebuchet MS"/>
      <family val="2"/>
      <scheme val="minor"/>
    </font>
    <font>
      <sz val="11"/>
      <color theme="1"/>
      <name val="Trebuchet MS"/>
      <family val="2"/>
      <scheme val="minor"/>
    </font>
    <font>
      <sz val="8"/>
      <name val="Arial"/>
      <family val="2"/>
    </font>
    <font>
      <sz val="10"/>
      <name val="Century Gothic"/>
      <family val="2"/>
    </font>
    <font>
      <b/>
      <sz val="11"/>
      <color theme="0"/>
      <name val="Trebuchet MS"/>
      <family val="2"/>
      <scheme val="minor"/>
    </font>
    <font>
      <b/>
      <sz val="14"/>
      <color theme="0"/>
      <name val="Trebuchet MS"/>
      <family val="2"/>
      <scheme val="minor"/>
    </font>
    <font>
      <b/>
      <sz val="28"/>
      <color theme="0"/>
      <name val="Arial"/>
      <family val="2"/>
      <scheme val="major"/>
    </font>
    <font>
      <sz val="36"/>
      <color theme="4" tint="-0.24994659260841701"/>
      <name val="Trebuchet MS"/>
      <family val="2"/>
      <scheme val="minor"/>
    </font>
    <font>
      <b/>
      <sz val="11"/>
      <color theme="3"/>
      <name val="Arial"/>
      <family val="2"/>
      <scheme val="major"/>
    </font>
    <font>
      <sz val="16"/>
      <color theme="1"/>
      <name val="Trebuchet MS"/>
      <family val="2"/>
      <scheme val="minor"/>
    </font>
    <font>
      <b/>
      <sz val="11"/>
      <color theme="0"/>
      <name val="Arial"/>
      <family val="2"/>
      <scheme val="major"/>
    </font>
    <font>
      <sz val="11"/>
      <name val="Trebuchet MS"/>
      <family val="2"/>
      <scheme val="minor"/>
    </font>
    <font>
      <sz val="11"/>
      <color theme="1"/>
      <name val="Arial"/>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b/>
      <sz val="20"/>
      <name val="Trebuchet MS"/>
      <family val="2"/>
      <scheme val="minor"/>
    </font>
    <font>
      <sz val="11"/>
      <name val="Arial"/>
      <family val="2"/>
      <scheme val="major"/>
    </font>
    <font>
      <sz val="11"/>
      <color theme="4" tint="-0.24994659260841701"/>
      <name val="Arial"/>
      <family val="2"/>
      <scheme val="major"/>
    </font>
    <font>
      <b/>
      <sz val="11"/>
      <name val="Arial"/>
      <family val="2"/>
      <scheme val="major"/>
    </font>
    <font>
      <b/>
      <sz val="12"/>
      <color theme="0"/>
      <name val="Times New Roman"/>
      <family val="1"/>
    </font>
    <font>
      <sz val="12"/>
      <color theme="4" tint="-0.24994659260841701"/>
      <name val="Times New Roman"/>
      <family val="1"/>
    </font>
    <font>
      <sz val="12"/>
      <name val="Times New Roman"/>
      <family val="1"/>
    </font>
    <font>
      <sz val="12"/>
      <color theme="1"/>
      <name val="Times New Roman"/>
      <family val="1"/>
    </font>
    <font>
      <b/>
      <sz val="12"/>
      <name val="Times New Roman"/>
      <family val="1"/>
    </font>
    <font>
      <sz val="11"/>
      <color rgb="FF92D050"/>
      <name val="Arial"/>
      <family val="2"/>
      <scheme val="major"/>
    </font>
  </fonts>
  <fills count="10">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theme="0"/>
        <bgColor indexed="64"/>
      </patternFill>
    </fill>
  </fills>
  <borders count="14">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style="thin">
        <color theme="0" tint="-0.14996795556505021"/>
      </left>
      <right/>
      <top/>
      <bottom style="thin">
        <color theme="0" tint="-0.14996795556505021"/>
      </bottom>
      <diagonal/>
    </border>
    <border>
      <left style="thin">
        <color indexed="64"/>
      </left>
      <right style="thin">
        <color indexed="64"/>
      </right>
      <top style="thin">
        <color indexed="64"/>
      </top>
      <bottom style="thin">
        <color indexed="64"/>
      </bottom>
      <diagonal/>
    </border>
  </borders>
  <cellStyleXfs count="16">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9" fillId="0" borderId="9" applyFill="0" applyProtection="0">
      <alignment horizontal="left" vertical="center" wrapText="1" indent="1"/>
    </xf>
    <xf numFmtId="164" fontId="12" fillId="0" borderId="6" applyFill="0" applyProtection="0">
      <alignment horizontal="left" vertical="top" wrapText="1" indent="1"/>
    </xf>
    <xf numFmtId="164" fontId="1" fillId="0" borderId="0" applyNumberFormat="0" applyFill="0" applyProtection="0">
      <alignment horizontal="left" vertical="top" wrapText="1" indent="1"/>
    </xf>
    <xf numFmtId="164" fontId="11" fillId="0" borderId="8"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xf numFmtId="0" fontId="11" fillId="8" borderId="10" applyNumberFormat="0" applyFont="0" applyAlignment="0" applyProtection="0"/>
    <xf numFmtId="0" fontId="15" fillId="0" borderId="0" applyNumberFormat="0" applyFill="0" applyBorder="0" applyAlignment="0" applyProtection="0"/>
    <xf numFmtId="0" fontId="14" fillId="0" borderId="11" applyNumberFormat="0" applyFill="0" applyAlignment="0" applyProtection="0"/>
  </cellStyleXfs>
  <cellXfs count="44">
    <xf numFmtId="0" fontId="0" fillId="0" borderId="0" xfId="0"/>
    <xf numFmtId="0" fontId="6" fillId="6" borderId="0" xfId="9">
      <alignment horizontal="center"/>
    </xf>
    <xf numFmtId="0" fontId="0" fillId="2" borderId="0" xfId="0" applyFill="1"/>
    <xf numFmtId="0" fontId="3" fillId="0" borderId="0" xfId="0" applyFont="1"/>
    <xf numFmtId="164" fontId="9" fillId="0" borderId="9" xfId="5" applyFill="1">
      <alignment horizontal="left" vertical="center" wrapText="1" indent="1"/>
    </xf>
    <xf numFmtId="164" fontId="9" fillId="0" borderId="4" xfId="5" applyFill="1" applyBorder="1">
      <alignment horizontal="left" vertical="center" wrapText="1" indent="1"/>
    </xf>
    <xf numFmtId="0" fontId="10" fillId="7" borderId="3" xfId="10">
      <alignment horizontal="left" vertical="center" indent="1"/>
    </xf>
    <xf numFmtId="0" fontId="10" fillId="6" borderId="3" xfId="11" applyAlignment="1">
      <alignment horizontal="left" vertical="center" indent="1"/>
    </xf>
    <xf numFmtId="0" fontId="0" fillId="2" borderId="0" xfId="0" applyFill="1" applyBorder="1"/>
    <xf numFmtId="0" fontId="12" fillId="0" borderId="6" xfId="6" applyNumberFormat="1" applyFill="1">
      <alignment horizontal="left" vertical="top" wrapText="1" indent="1"/>
    </xf>
    <xf numFmtId="0" fontId="12" fillId="0" borderId="5" xfId="6" applyNumberFormat="1" applyFill="1" applyBorder="1">
      <alignment horizontal="left" vertical="top" wrapText="1" indent="1"/>
    </xf>
    <xf numFmtId="0" fontId="12" fillId="0" borderId="7" xfId="6" applyNumberFormat="1" applyFill="1" applyBorder="1">
      <alignment horizontal="left" vertical="top" wrapText="1" indent="1"/>
    </xf>
    <xf numFmtId="0" fontId="12" fillId="0" borderId="12" xfId="6" applyNumberFormat="1" applyFill="1" applyBorder="1">
      <alignment horizontal="left" vertical="top" wrapText="1" indent="1"/>
    </xf>
    <xf numFmtId="0" fontId="12" fillId="9" borderId="6" xfId="6" applyNumberFormat="1" applyFill="1">
      <alignment horizontal="left" vertical="top" wrapText="1" indent="1"/>
    </xf>
    <xf numFmtId="0" fontId="17" fillId="2" borderId="0" xfId="0" applyFont="1" applyFill="1" applyBorder="1"/>
    <xf numFmtId="0" fontId="17" fillId="2" borderId="0" xfId="0" applyFont="1" applyFill="1"/>
    <xf numFmtId="0" fontId="10" fillId="6" borderId="0" xfId="9" applyFont="1">
      <alignment horizontal="center"/>
    </xf>
    <xf numFmtId="164" fontId="12" fillId="0" borderId="9" xfId="5" applyFont="1" applyFill="1">
      <alignment horizontal="left" vertical="center" wrapText="1" indent="1"/>
    </xf>
    <xf numFmtId="164" fontId="12" fillId="0" borderId="4" xfId="5" applyFont="1" applyFill="1" applyBorder="1">
      <alignment horizontal="left" vertical="center" wrapText="1" indent="1"/>
    </xf>
    <xf numFmtId="0" fontId="19" fillId="0" borderId="0" xfId="0" applyFont="1" applyAlignment="1">
      <alignment horizontal="justify" vertical="top"/>
    </xf>
    <xf numFmtId="0" fontId="20" fillId="6" borderId="0" xfId="9" applyFont="1">
      <alignment horizontal="center"/>
    </xf>
    <xf numFmtId="0" fontId="22" fillId="2" borderId="0" xfId="0" applyFont="1" applyFill="1" applyBorder="1"/>
    <xf numFmtId="0" fontId="22" fillId="2" borderId="0" xfId="0" applyFont="1" applyFill="1"/>
    <xf numFmtId="0" fontId="20" fillId="7" borderId="3" xfId="10" applyFont="1">
      <alignment horizontal="left" vertical="center" indent="1"/>
    </xf>
    <xf numFmtId="0" fontId="20" fillId="6" borderId="3" xfId="11" applyFont="1" applyAlignment="1">
      <alignment horizontal="left" vertical="center" indent="1"/>
    </xf>
    <xf numFmtId="164" fontId="23" fillId="0" borderId="9" xfId="5" applyFont="1" applyFill="1">
      <alignment horizontal="left" vertical="center" wrapText="1" indent="1"/>
    </xf>
    <xf numFmtId="164" fontId="23" fillId="0" borderId="4" xfId="5" applyFont="1" applyFill="1" applyBorder="1">
      <alignment horizontal="left" vertical="center" wrapText="1" indent="1"/>
    </xf>
    <xf numFmtId="0" fontId="23" fillId="0" borderId="6" xfId="6" applyNumberFormat="1" applyFont="1" applyFill="1">
      <alignment horizontal="left" vertical="top" wrapText="1" indent="1"/>
    </xf>
    <xf numFmtId="0" fontId="23" fillId="0" borderId="5" xfId="6" applyNumberFormat="1" applyFont="1" applyFill="1" applyBorder="1">
      <alignment horizontal="left" vertical="top" wrapText="1" indent="1"/>
    </xf>
    <xf numFmtId="0" fontId="22" fillId="0" borderId="0" xfId="0" applyFont="1" applyAlignment="1">
      <alignment horizontal="justify" vertical="top"/>
    </xf>
    <xf numFmtId="0" fontId="24" fillId="0" borderId="0" xfId="0" applyFont="1" applyAlignment="1">
      <alignment horizontal="justify" vertical="top"/>
    </xf>
    <xf numFmtId="0" fontId="1" fillId="0" borderId="0" xfId="7" applyNumberFormat="1">
      <alignment horizontal="left" vertical="top" wrapText="1" indent="1"/>
    </xf>
    <xf numFmtId="164" fontId="0" fillId="0" borderId="8" xfId="8" applyFont="1">
      <alignment horizontal="left" vertical="center" wrapText="1" indent="1"/>
    </xf>
    <xf numFmtId="164" fontId="11" fillId="0" borderId="8" xfId="8">
      <alignment horizontal="left" vertical="center" wrapText="1" indent="1"/>
    </xf>
    <xf numFmtId="164" fontId="22" fillId="0" borderId="8" xfId="8" applyFont="1">
      <alignment horizontal="left" vertical="center" wrapText="1" indent="1"/>
    </xf>
    <xf numFmtId="0" fontId="7" fillId="0" borderId="0" xfId="2">
      <alignment horizontal="left" indent="3"/>
    </xf>
    <xf numFmtId="164" fontId="17" fillId="0" borderId="8" xfId="8" applyFont="1">
      <alignment horizontal="left" vertical="center" wrapText="1" indent="1"/>
    </xf>
    <xf numFmtId="0" fontId="18" fillId="0" borderId="0" xfId="2" applyFont="1">
      <alignment horizontal="left" indent="3"/>
    </xf>
    <xf numFmtId="0" fontId="11" fillId="0" borderId="8" xfId="8" applyNumberFormat="1">
      <alignment horizontal="left" vertical="center" wrapText="1" indent="1"/>
    </xf>
    <xf numFmtId="0" fontId="21" fillId="0" borderId="0" xfId="2" applyFont="1">
      <alignment horizontal="left" indent="3"/>
    </xf>
    <xf numFmtId="0" fontId="16" fillId="0" borderId="13" xfId="0" applyFont="1" applyBorder="1" applyAlignment="1">
      <alignment horizontal="center"/>
    </xf>
    <xf numFmtId="0" fontId="12" fillId="9" borderId="6" xfId="6" applyNumberFormat="1" applyFont="1" applyFill="1">
      <alignment horizontal="left" vertical="top" wrapText="1" indent="1"/>
    </xf>
    <xf numFmtId="0" fontId="12" fillId="0" borderId="6" xfId="6" applyNumberFormat="1" applyFont="1" applyFill="1">
      <alignment horizontal="left" vertical="top" wrapText="1" indent="1"/>
    </xf>
    <xf numFmtId="0" fontId="12" fillId="0" borderId="5" xfId="6" applyNumberFormat="1" applyFont="1" applyFill="1" applyBorder="1">
      <alignment horizontal="left" vertical="top" wrapText="1" indent="1"/>
    </xf>
  </cellXfs>
  <cellStyles count="16">
    <cellStyle name="40% - Accent1" xfId="1" builtinId="31" customBuiltin="1"/>
    <cellStyle name="Accent1" xfId="3" builtinId="29" customBuiltin="1"/>
    <cellStyle name="Accent5" xfId="4" builtinId="45" customBuiltin="1"/>
    <cellStyle name="Day" xfId="5"/>
    <cellStyle name="Day Detail" xfId="6"/>
    <cellStyle name="Explanatory Text" xfId="14" builtinId="53" customBuiltin="1"/>
    <cellStyle name="Heading 1" xfId="2" builtinId="16" customBuiltin="1"/>
    <cellStyle name="Heading 2" xfId="10" builtinId="17" customBuiltin="1"/>
    <cellStyle name="Heading 3" xfId="11" builtinId="18" customBuiltin="1"/>
    <cellStyle name="Heading 4" xfId="12" builtinId="19" customBuiltin="1"/>
    <cellStyle name="Normal" xfId="0" builtinId="0" customBuiltin="1"/>
    <cellStyle name="Note" xfId="13" builtinId="10" customBuiltin="1"/>
    <cellStyle name="Notes" xfId="7"/>
    <cellStyle name="Notes Header" xfId="8"/>
    <cellStyle name="Title" xfId="9" builtinId="15" customBuiltin="1"/>
    <cellStyle name="Total" xfId="15" builtinId="25" customBuiltin="1"/>
  </cellStyles>
  <dxfs count="12">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Academic Calendar">
      <a:dk1>
        <a:srgbClr val="000000"/>
      </a:dk1>
      <a:lt1>
        <a:srgbClr val="FFFFFF"/>
      </a:lt1>
      <a:dk2>
        <a:srgbClr val="616668"/>
      </a:dk2>
      <a:lt2>
        <a:srgbClr val="F8F8F9"/>
      </a:lt2>
      <a:accent1>
        <a:srgbClr val="329E95"/>
      </a:accent1>
      <a:accent2>
        <a:srgbClr val="F4812B"/>
      </a:accent2>
      <a:accent3>
        <a:srgbClr val="EDB000"/>
      </a:accent3>
      <a:accent4>
        <a:srgbClr val="79B142"/>
      </a:accent4>
      <a:accent5>
        <a:srgbClr val="E34742"/>
      </a:accent5>
      <a:accent6>
        <a:srgbClr val="6D426F"/>
      </a:accent6>
      <a:hlink>
        <a:srgbClr val="2388CF"/>
      </a:hlink>
      <a:folHlink>
        <a:srgbClr val="6D426F"/>
      </a:folHlink>
    </a:clrScheme>
    <a:fontScheme name="Custom 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autoPageBreaks="0" fitToPage="1"/>
  </sheetPr>
  <dimension ref="A1:H169"/>
  <sheetViews>
    <sheetView showGridLines="0" tabSelected="1" topLeftCell="C1" zoomScaleNormal="100" workbookViewId="0">
      <selection activeCell="F12" sqref="F12"/>
    </sheetView>
  </sheetViews>
  <sheetFormatPr defaultColWidth="8.77734375" defaultRowHeight="14.4" x14ac:dyDescent="0.3"/>
  <cols>
    <col min="1" max="1" width="2" customWidth="1"/>
    <col min="2" max="2" width="31.109375" customWidth="1"/>
    <col min="3" max="3" width="35.21875" customWidth="1"/>
    <col min="4" max="4" width="26.44140625" customWidth="1"/>
    <col min="5" max="5" width="26.88671875" customWidth="1"/>
    <col min="6" max="7" width="25.109375" customWidth="1"/>
    <col min="8" max="8" width="21.6640625" customWidth="1"/>
    <col min="9" max="9" width="2.44140625" customWidth="1"/>
    <col min="14" max="14" width="6.77734375" customWidth="1"/>
  </cols>
  <sheetData>
    <row r="1" spans="1:8" ht="25.8" x14ac:dyDescent="0.5">
      <c r="A1" s="40" t="s">
        <v>3</v>
      </c>
      <c r="B1" s="40"/>
      <c r="C1" s="40"/>
      <c r="D1" s="40"/>
      <c r="E1" s="40"/>
      <c r="F1" s="40"/>
      <c r="G1" s="40"/>
      <c r="H1" s="40"/>
    </row>
    <row r="2" spans="1:8" ht="25.8" x14ac:dyDescent="0.5">
      <c r="A2" s="40" t="s">
        <v>4</v>
      </c>
      <c r="B2" s="40"/>
      <c r="C2" s="40"/>
      <c r="D2" s="40"/>
      <c r="E2" s="40"/>
      <c r="F2" s="40"/>
      <c r="G2" s="40"/>
      <c r="H2" s="40"/>
    </row>
    <row r="3" spans="1:8" ht="54" customHeight="1" x14ac:dyDescent="0.9">
      <c r="A3" s="2"/>
      <c r="B3" s="1">
        <v>2023</v>
      </c>
      <c r="C3" s="35" t="s">
        <v>2</v>
      </c>
      <c r="D3" s="35"/>
      <c r="E3" s="35"/>
      <c r="F3" s="2"/>
      <c r="G3" s="2"/>
      <c r="H3" s="2"/>
    </row>
    <row r="4" spans="1:8" ht="14.25" customHeight="1" x14ac:dyDescent="0.3">
      <c r="A4" s="3"/>
      <c r="B4" s="6" t="s">
        <v>1</v>
      </c>
      <c r="C4" s="7" t="str">
        <f>UPPER(TEXT(C5,"dddd"))</f>
        <v>TUESDAY</v>
      </c>
      <c r="D4" s="6" t="str">
        <f t="shared" ref="D4:H4" si="0">UPPER(TEXT(D5,"dddd"))</f>
        <v>WEDNESDAY</v>
      </c>
      <c r="E4" s="7" t="str">
        <f t="shared" si="0"/>
        <v>THURSDAY</v>
      </c>
      <c r="F4" s="6" t="str">
        <f t="shared" si="0"/>
        <v>FRIDAY</v>
      </c>
      <c r="G4" s="7" t="str">
        <f t="shared" si="0"/>
        <v>SATURDAY</v>
      </c>
      <c r="H4" s="6" t="str">
        <f t="shared" si="0"/>
        <v>SUNDAY</v>
      </c>
    </row>
    <row r="5" spans="1:8" ht="16.5" customHeight="1" x14ac:dyDescent="0.3">
      <c r="B5" s="4">
        <f t="array" ref="B5:H5">Days+1+DATE(Calendar1Year,Calendar1MonthOption,1)-WEEKDAY(DATE(Calendar1Year,Calendar1MonthOption,1),WeekdayOption)</f>
        <v>45075</v>
      </c>
      <c r="C5" s="4">
        <v>45076</v>
      </c>
      <c r="D5" s="4">
        <v>45077</v>
      </c>
      <c r="E5" s="4">
        <v>45078</v>
      </c>
      <c r="F5" s="4">
        <v>45079</v>
      </c>
      <c r="G5" s="4">
        <v>45080</v>
      </c>
      <c r="H5" s="5">
        <v>45081</v>
      </c>
    </row>
    <row r="6" spans="1:8" ht="51.6" customHeight="1" x14ac:dyDescent="0.3">
      <c r="B6" s="9"/>
      <c r="C6" s="9"/>
      <c r="D6" s="9"/>
      <c r="E6" s="9" t="s">
        <v>50</v>
      </c>
      <c r="F6" s="9" t="s">
        <v>50</v>
      </c>
      <c r="G6" s="9" t="s">
        <v>142</v>
      </c>
      <c r="H6" s="10" t="s">
        <v>182</v>
      </c>
    </row>
    <row r="7" spans="1:8" ht="16.5" customHeight="1" x14ac:dyDescent="0.3">
      <c r="B7" s="4">
        <f t="array" ref="B7:H7">Days+8+DATE(Calendar1Year,Calendar1MonthOption,1)-WEEKDAY(DATE(Calendar1Year,Calendar1MonthOption,1),WeekdayOption)</f>
        <v>45082</v>
      </c>
      <c r="C7" s="4">
        <v>45083</v>
      </c>
      <c r="D7" s="4">
        <v>45084</v>
      </c>
      <c r="E7" s="4">
        <v>45085</v>
      </c>
      <c r="F7" s="4">
        <v>45086</v>
      </c>
      <c r="G7" s="4">
        <v>45087</v>
      </c>
      <c r="H7" s="5">
        <v>45088</v>
      </c>
    </row>
    <row r="8" spans="1:8" ht="92.4" customHeight="1" x14ac:dyDescent="0.3">
      <c r="B8" s="9" t="s">
        <v>52</v>
      </c>
      <c r="C8" s="9" t="s">
        <v>50</v>
      </c>
      <c r="D8" s="9" t="s">
        <v>50</v>
      </c>
      <c r="E8" s="9" t="s">
        <v>50</v>
      </c>
      <c r="F8" s="9" t="s">
        <v>50</v>
      </c>
      <c r="G8" s="9" t="s">
        <v>129</v>
      </c>
      <c r="H8" s="12" t="s">
        <v>182</v>
      </c>
    </row>
    <row r="9" spans="1:8" ht="16.5" customHeight="1" x14ac:dyDescent="0.3">
      <c r="B9" s="4">
        <f t="array" ref="B9:H9">Days+15+DATE(Calendar1Year,Calendar1MonthOption,1)-WEEKDAY(DATE(Calendar1Year,Calendar1MonthOption,1),WeekdayOption)</f>
        <v>45089</v>
      </c>
      <c r="C9" s="4">
        <v>45090</v>
      </c>
      <c r="D9" s="4">
        <v>45091</v>
      </c>
      <c r="E9" s="4">
        <v>45092</v>
      </c>
      <c r="F9" s="4">
        <v>45093</v>
      </c>
      <c r="G9" s="4">
        <v>45094</v>
      </c>
      <c r="H9" s="5">
        <v>45095</v>
      </c>
    </row>
    <row r="10" spans="1:8" ht="55.2" x14ac:dyDescent="0.3">
      <c r="B10" s="9" t="s">
        <v>18</v>
      </c>
      <c r="C10" s="9" t="s">
        <v>128</v>
      </c>
      <c r="D10" s="13" t="s">
        <v>45</v>
      </c>
      <c r="E10" s="9" t="s">
        <v>143</v>
      </c>
      <c r="F10" s="9" t="s">
        <v>128</v>
      </c>
      <c r="G10" s="9" t="s">
        <v>128</v>
      </c>
      <c r="H10" s="10" t="s">
        <v>182</v>
      </c>
    </row>
    <row r="11" spans="1:8" ht="16.5" customHeight="1" x14ac:dyDescent="0.3">
      <c r="B11" s="4">
        <f t="array" ref="B11:H11">Days+22+DATE(Calendar1Year,Calendar1MonthOption,1)-WEEKDAY(DATE(Calendar1Year,Calendar1MonthOption,1),WeekdayOption)</f>
        <v>45096</v>
      </c>
      <c r="C11" s="4">
        <v>45097</v>
      </c>
      <c r="D11" s="4">
        <v>45098</v>
      </c>
      <c r="E11" s="4">
        <v>45099</v>
      </c>
      <c r="F11" s="4">
        <v>45100</v>
      </c>
      <c r="G11" s="4">
        <v>45101</v>
      </c>
      <c r="H11" s="5">
        <v>45102</v>
      </c>
    </row>
    <row r="12" spans="1:8" ht="148.19999999999999" customHeight="1" x14ac:dyDescent="0.3">
      <c r="B12" s="9" t="s">
        <v>17</v>
      </c>
      <c r="C12" s="9" t="s">
        <v>128</v>
      </c>
      <c r="D12" s="9" t="s">
        <v>53</v>
      </c>
      <c r="E12" s="9" t="s">
        <v>19</v>
      </c>
      <c r="F12" s="42" t="s">
        <v>167</v>
      </c>
      <c r="G12" s="9" t="s">
        <v>128</v>
      </c>
      <c r="H12" s="10" t="s">
        <v>182</v>
      </c>
    </row>
    <row r="13" spans="1:8" ht="16.5" customHeight="1" x14ac:dyDescent="0.3">
      <c r="B13" s="4">
        <f t="array" ref="B13:H13">Days+29+DATE(Calendar1Year,Calendar1MonthOption,1)-WEEKDAY(DATE(Calendar1Year,Calendar1MonthOption,1),WeekdayOption)</f>
        <v>45103</v>
      </c>
      <c r="C13" s="4">
        <v>45104</v>
      </c>
      <c r="D13" s="4">
        <v>45105</v>
      </c>
      <c r="E13" s="4">
        <v>45106</v>
      </c>
      <c r="F13" s="4">
        <v>45107</v>
      </c>
      <c r="G13" s="4">
        <v>45108</v>
      </c>
      <c r="H13" s="5">
        <v>45109</v>
      </c>
    </row>
    <row r="14" spans="1:8" ht="57" customHeight="1" x14ac:dyDescent="0.3">
      <c r="B14" s="9"/>
      <c r="C14" s="9" t="s">
        <v>128</v>
      </c>
      <c r="D14" s="9" t="s">
        <v>128</v>
      </c>
      <c r="E14" s="9" t="s">
        <v>128</v>
      </c>
      <c r="F14" s="9" t="s">
        <v>128</v>
      </c>
      <c r="G14" s="9"/>
      <c r="H14" s="10"/>
    </row>
    <row r="15" spans="1:8" ht="16.5" customHeight="1" x14ac:dyDescent="0.3">
      <c r="B15" s="4">
        <f t="array" ref="B15:C15">Days+36+DATE(Calendar1Year,Calendar1MonthOption,1)-WEEKDAY(DATE(Calendar1Year,Calendar1MonthOption,1),WeekdayOption)</f>
        <v>45110</v>
      </c>
      <c r="C15" s="4">
        <v>45111</v>
      </c>
      <c r="D15" s="38" t="s">
        <v>0</v>
      </c>
      <c r="E15" s="38"/>
      <c r="F15" s="38"/>
      <c r="G15" s="38"/>
      <c r="H15" s="38"/>
    </row>
    <row r="16" spans="1:8" ht="63.75" customHeight="1" x14ac:dyDescent="0.3">
      <c r="B16" s="9"/>
      <c r="C16" s="9"/>
      <c r="D16" s="31"/>
      <c r="E16" s="31"/>
      <c r="F16" s="31"/>
      <c r="G16" s="31"/>
      <c r="H16" s="31"/>
    </row>
    <row r="17" spans="1:8" ht="54" customHeight="1" x14ac:dyDescent="0.9">
      <c r="A17" s="2"/>
      <c r="B17" s="1">
        <f>YEAR(DATE(Calendar1Year,Calendar1MonthOption+1,1))</f>
        <v>2023</v>
      </c>
      <c r="C17" s="35" t="str">
        <f>TEXT(DATE(Calendar1Year,Calendar1MonthOption+1,1),"mmmm")</f>
        <v>July</v>
      </c>
      <c r="D17" s="35"/>
      <c r="E17" s="35"/>
      <c r="F17" s="8"/>
      <c r="G17" s="8"/>
      <c r="H17" s="2"/>
    </row>
    <row r="18" spans="1:8" ht="14.25" customHeight="1" x14ac:dyDescent="0.3">
      <c r="A18" s="3"/>
      <c r="B18" s="6" t="str">
        <f>UPPER(TEXT(B19,"dddd"))</f>
        <v>MONDAY</v>
      </c>
      <c r="C18" s="7" t="str">
        <f t="shared" ref="C18:H18" si="1">UPPER(TEXT(C19,"dddd"))</f>
        <v>TUESDAY</v>
      </c>
      <c r="D18" s="6" t="str">
        <f t="shared" si="1"/>
        <v>WEDNESDAY</v>
      </c>
      <c r="E18" s="7" t="str">
        <f t="shared" si="1"/>
        <v>THURSDAY</v>
      </c>
      <c r="F18" s="6" t="str">
        <f t="shared" si="1"/>
        <v>FRIDAY</v>
      </c>
      <c r="G18" s="7" t="str">
        <f t="shared" si="1"/>
        <v>SATURDAY</v>
      </c>
      <c r="H18" s="6" t="str">
        <f t="shared" si="1"/>
        <v>SUNDAY</v>
      </c>
    </row>
    <row r="19" spans="1:8" ht="16.5" customHeight="1" x14ac:dyDescent="0.3">
      <c r="B19" s="4">
        <f t="array" ref="B19:H19">Days+1+DATE(Calendar2Year,Calendar2MonthOption,1)-WEEKDAY(DATE(Calendar2Year,Calendar2MonthOption,1),WeekdayOption)</f>
        <v>45103</v>
      </c>
      <c r="C19" s="4">
        <v>45104</v>
      </c>
      <c r="D19" s="4">
        <v>45105</v>
      </c>
      <c r="E19" s="4">
        <v>45106</v>
      </c>
      <c r="F19" s="4">
        <v>45107</v>
      </c>
      <c r="G19" s="4">
        <v>45108</v>
      </c>
      <c r="H19" s="5">
        <v>45109</v>
      </c>
    </row>
    <row r="20" spans="1:8" ht="56.25" customHeight="1" x14ac:dyDescent="0.3">
      <c r="B20" s="9"/>
      <c r="C20" s="9"/>
      <c r="D20" s="9"/>
      <c r="E20" s="9"/>
      <c r="F20" s="9"/>
      <c r="G20" s="9" t="s">
        <v>128</v>
      </c>
      <c r="H20" s="10" t="s">
        <v>182</v>
      </c>
    </row>
    <row r="21" spans="1:8" ht="16.5" customHeight="1" x14ac:dyDescent="0.3">
      <c r="B21" s="4">
        <f t="array" ref="B21:H21">Days+8+DATE(Calendar2Year,Calendar2MonthOption,1)-WEEKDAY(DATE(Calendar2Year,Calendar2MonthOption,1),WeekdayOption)</f>
        <v>45110</v>
      </c>
      <c r="C21" s="4">
        <v>45111</v>
      </c>
      <c r="D21" s="4">
        <v>45112</v>
      </c>
      <c r="E21" s="4">
        <v>45113</v>
      </c>
      <c r="F21" s="4">
        <v>45114</v>
      </c>
      <c r="G21" s="4">
        <v>45115</v>
      </c>
      <c r="H21" s="5">
        <v>45116</v>
      </c>
    </row>
    <row r="22" spans="1:8" ht="56.25" customHeight="1" x14ac:dyDescent="0.3">
      <c r="B22" s="9" t="s">
        <v>51</v>
      </c>
      <c r="C22" s="9" t="s">
        <v>128</v>
      </c>
      <c r="D22" s="9" t="s">
        <v>128</v>
      </c>
      <c r="E22" s="9" t="s">
        <v>128</v>
      </c>
      <c r="F22" s="9" t="s">
        <v>128</v>
      </c>
      <c r="G22" s="9" t="s">
        <v>128</v>
      </c>
      <c r="H22" s="10" t="s">
        <v>182</v>
      </c>
    </row>
    <row r="23" spans="1:8" ht="16.5" customHeight="1" x14ac:dyDescent="0.3">
      <c r="B23" s="4">
        <f t="array" ref="B23:H23">Days+15+DATE(Calendar2Year,Calendar2MonthOption,1)-WEEKDAY(DATE(Calendar2Year,Calendar2MonthOption,1),WeekdayOption)</f>
        <v>45117</v>
      </c>
      <c r="C23" s="4">
        <v>45118</v>
      </c>
      <c r="D23" s="4">
        <v>45119</v>
      </c>
      <c r="E23" s="4">
        <v>45120</v>
      </c>
      <c r="F23" s="4">
        <v>45121</v>
      </c>
      <c r="G23" s="4">
        <v>45122</v>
      </c>
      <c r="H23" s="5">
        <v>45123</v>
      </c>
    </row>
    <row r="24" spans="1:8" ht="88.2" customHeight="1" x14ac:dyDescent="0.3">
      <c r="B24" s="9" t="s">
        <v>50</v>
      </c>
      <c r="C24" s="9" t="s">
        <v>191</v>
      </c>
      <c r="D24" s="9" t="s">
        <v>50</v>
      </c>
      <c r="E24" s="9" t="s">
        <v>51</v>
      </c>
      <c r="F24" s="9" t="s">
        <v>50</v>
      </c>
      <c r="G24" s="9" t="s">
        <v>192</v>
      </c>
      <c r="H24" s="10" t="s">
        <v>182</v>
      </c>
    </row>
    <row r="25" spans="1:8" ht="16.5" customHeight="1" x14ac:dyDescent="0.3">
      <c r="B25" s="4">
        <f t="array" ref="B25:H25">Days+22+DATE(Calendar2Year,Calendar2MonthOption,1)-WEEKDAY(DATE(Calendar2Year,Calendar2MonthOption,1),WeekdayOption)</f>
        <v>45124</v>
      </c>
      <c r="C25" s="4">
        <v>45125</v>
      </c>
      <c r="D25" s="4">
        <v>45126</v>
      </c>
      <c r="E25" s="4">
        <v>45127</v>
      </c>
      <c r="F25" s="4">
        <v>45128</v>
      </c>
      <c r="G25" s="4">
        <v>45129</v>
      </c>
      <c r="H25" s="5">
        <v>45130</v>
      </c>
    </row>
    <row r="26" spans="1:8" ht="145.19999999999999" customHeight="1" x14ac:dyDescent="0.3">
      <c r="B26" s="9" t="s">
        <v>50</v>
      </c>
      <c r="C26" s="9" t="s">
        <v>50</v>
      </c>
      <c r="D26" s="9" t="s">
        <v>50</v>
      </c>
      <c r="E26" s="9" t="s">
        <v>50</v>
      </c>
      <c r="F26" s="9" t="s">
        <v>50</v>
      </c>
      <c r="G26" s="9" t="s">
        <v>177</v>
      </c>
      <c r="H26" s="10" t="s">
        <v>182</v>
      </c>
    </row>
    <row r="27" spans="1:8" ht="16.5" customHeight="1" x14ac:dyDescent="0.3">
      <c r="B27" s="4">
        <f t="array" ref="B27:H27">Days+29+DATE(Calendar2Year,Calendar2MonthOption,1)-WEEKDAY(DATE(Calendar2Year,Calendar2MonthOption,1),WeekdayOption)</f>
        <v>45131</v>
      </c>
      <c r="C27" s="4">
        <v>45132</v>
      </c>
      <c r="D27" s="4">
        <v>45133</v>
      </c>
      <c r="E27" s="4">
        <v>45134</v>
      </c>
      <c r="F27" s="4">
        <v>45135</v>
      </c>
      <c r="G27" s="4">
        <v>45136</v>
      </c>
      <c r="H27" s="5">
        <v>45137</v>
      </c>
    </row>
    <row r="28" spans="1:8" ht="110.4" customHeight="1" x14ac:dyDescent="0.3">
      <c r="B28" s="9" t="s">
        <v>50</v>
      </c>
      <c r="C28" s="9" t="s">
        <v>50</v>
      </c>
      <c r="D28" s="9" t="s">
        <v>125</v>
      </c>
      <c r="E28" s="9" t="s">
        <v>50</v>
      </c>
      <c r="F28" s="9" t="s">
        <v>126</v>
      </c>
      <c r="G28" s="9" t="s">
        <v>50</v>
      </c>
      <c r="H28" s="11" t="s">
        <v>182</v>
      </c>
    </row>
    <row r="29" spans="1:8" ht="16.5" customHeight="1" x14ac:dyDescent="0.3">
      <c r="B29" s="4">
        <f t="array" ref="B29:C29">Days+36+DATE(Calendar2Year,Calendar2MonthOption,1)-WEEKDAY(DATE(Calendar2Year,Calendar2MonthOption,1),WeekdayOption)</f>
        <v>45138</v>
      </c>
      <c r="C29" s="4">
        <v>45139</v>
      </c>
      <c r="D29" s="33" t="s">
        <v>0</v>
      </c>
      <c r="E29" s="33"/>
      <c r="F29" s="33"/>
      <c r="G29" s="33"/>
      <c r="H29" s="33"/>
    </row>
    <row r="30" spans="1:8" ht="63.75" customHeight="1" x14ac:dyDescent="0.3">
      <c r="B30" s="9" t="s">
        <v>50</v>
      </c>
      <c r="C30" s="9"/>
      <c r="D30" s="31"/>
      <c r="E30" s="31"/>
      <c r="F30" s="31"/>
      <c r="G30" s="31"/>
      <c r="H30" s="31"/>
    </row>
    <row r="31" spans="1:8" ht="54" customHeight="1" x14ac:dyDescent="0.9">
      <c r="A31" s="2"/>
      <c r="B31" s="1">
        <f>YEAR(DATE(Calendar2Year,Calendar2MonthOption+1,1))</f>
        <v>2023</v>
      </c>
      <c r="C31" s="35" t="str">
        <f>TEXT(DATE(Calendar2Year,Calendar2MonthOption+1,1),"mmmm")</f>
        <v>August</v>
      </c>
      <c r="D31" s="35"/>
      <c r="E31" s="35"/>
      <c r="F31" s="8"/>
      <c r="G31" s="8"/>
      <c r="H31" s="2"/>
    </row>
    <row r="32" spans="1:8" ht="14.25" customHeight="1" x14ac:dyDescent="0.3">
      <c r="A32" s="3"/>
      <c r="B32" s="6" t="str">
        <f>UPPER(TEXT(B33,"dddd"))</f>
        <v>MONDAY</v>
      </c>
      <c r="C32" s="7" t="str">
        <f t="shared" ref="C32" si="2">UPPER(TEXT(C33,"dddd"))</f>
        <v>TUESDAY</v>
      </c>
      <c r="D32" s="6" t="str">
        <f t="shared" ref="D32" si="3">UPPER(TEXT(D33,"dddd"))</f>
        <v>WEDNESDAY</v>
      </c>
      <c r="E32" s="7" t="str">
        <f t="shared" ref="E32" si="4">UPPER(TEXT(E33,"dddd"))</f>
        <v>THURSDAY</v>
      </c>
      <c r="F32" s="6" t="str">
        <f t="shared" ref="F32" si="5">UPPER(TEXT(F33,"dddd"))</f>
        <v>FRIDAY</v>
      </c>
      <c r="G32" s="7" t="str">
        <f t="shared" ref="G32" si="6">UPPER(TEXT(G33,"dddd"))</f>
        <v>SATURDAY</v>
      </c>
      <c r="H32" s="6" t="str">
        <f t="shared" ref="H32" si="7">UPPER(TEXT(H33,"dddd"))</f>
        <v>SUNDAY</v>
      </c>
    </row>
    <row r="33" spans="1:8" ht="16.5" customHeight="1" x14ac:dyDescent="0.3">
      <c r="B33" s="4">
        <f t="array" ref="B33:H33">Days+1+DATE(Calendar3Year,Calendar3MonthOption,1)-WEEKDAY(DATE(Calendar3Year,Calendar3MonthOption,1),WeekdayOption)</f>
        <v>45138</v>
      </c>
      <c r="C33" s="4">
        <v>45139</v>
      </c>
      <c r="D33" s="4">
        <v>45140</v>
      </c>
      <c r="E33" s="4">
        <v>45141</v>
      </c>
      <c r="F33" s="4">
        <v>45142</v>
      </c>
      <c r="G33" s="4">
        <v>45143</v>
      </c>
      <c r="H33" s="5">
        <v>45144</v>
      </c>
    </row>
    <row r="34" spans="1:8" ht="87.6" customHeight="1" x14ac:dyDescent="0.3">
      <c r="B34" s="9"/>
      <c r="C34" s="9" t="s">
        <v>127</v>
      </c>
      <c r="D34" s="9" t="s">
        <v>50</v>
      </c>
      <c r="E34" s="9" t="s">
        <v>50</v>
      </c>
      <c r="F34" s="9" t="s">
        <v>50</v>
      </c>
      <c r="G34" s="9" t="s">
        <v>50</v>
      </c>
      <c r="H34" s="10" t="s">
        <v>182</v>
      </c>
    </row>
    <row r="35" spans="1:8" ht="16.5" customHeight="1" x14ac:dyDescent="0.3">
      <c r="B35" s="4">
        <f t="array" ref="B35:H35">Days+8+DATE(Calendar3Year,Calendar3MonthOption,1)-WEEKDAY(DATE(Calendar3Year,Calendar3MonthOption,1),WeekdayOption)</f>
        <v>45145</v>
      </c>
      <c r="C35" s="4">
        <v>45146</v>
      </c>
      <c r="D35" s="4">
        <v>45147</v>
      </c>
      <c r="E35" s="4">
        <v>45148</v>
      </c>
      <c r="F35" s="4">
        <v>45149</v>
      </c>
      <c r="G35" s="4">
        <v>45150</v>
      </c>
      <c r="H35" s="5">
        <v>45151</v>
      </c>
    </row>
    <row r="36" spans="1:8" ht="96.6" x14ac:dyDescent="0.3">
      <c r="B36" s="9" t="s">
        <v>50</v>
      </c>
      <c r="C36" s="9" t="s">
        <v>50</v>
      </c>
      <c r="D36" s="9" t="s">
        <v>193</v>
      </c>
      <c r="E36" s="9" t="s">
        <v>50</v>
      </c>
      <c r="F36" s="9" t="s">
        <v>50</v>
      </c>
      <c r="G36" s="9" t="s">
        <v>158</v>
      </c>
      <c r="H36" s="10" t="s">
        <v>182</v>
      </c>
    </row>
    <row r="37" spans="1:8" ht="16.5" customHeight="1" x14ac:dyDescent="0.3">
      <c r="B37" s="4">
        <f t="array" ref="B37:H37">Days+15+DATE(Calendar3Year,Calendar3MonthOption,1)-WEEKDAY(DATE(Calendar3Year,Calendar3MonthOption,1),WeekdayOption)</f>
        <v>45152</v>
      </c>
      <c r="C37" s="4">
        <v>45153</v>
      </c>
      <c r="D37" s="4">
        <v>45154</v>
      </c>
      <c r="E37" s="4">
        <v>45155</v>
      </c>
      <c r="F37" s="4">
        <v>45156</v>
      </c>
      <c r="G37" s="4">
        <v>45157</v>
      </c>
      <c r="H37" s="5">
        <v>45158</v>
      </c>
    </row>
    <row r="38" spans="1:8" ht="139.94999999999999" customHeight="1" x14ac:dyDescent="0.3">
      <c r="B38" s="9" t="s">
        <v>20</v>
      </c>
      <c r="C38" s="9" t="s">
        <v>37</v>
      </c>
      <c r="D38" s="9" t="s">
        <v>13</v>
      </c>
      <c r="E38" s="9" t="s">
        <v>162</v>
      </c>
      <c r="F38" s="9" t="s">
        <v>124</v>
      </c>
      <c r="G38" s="9" t="s">
        <v>123</v>
      </c>
      <c r="H38" s="10" t="s">
        <v>182</v>
      </c>
    </row>
    <row r="39" spans="1:8" ht="16.5" customHeight="1" x14ac:dyDescent="0.3">
      <c r="B39" s="4">
        <f t="array" ref="B39:H39">Days+22+DATE(Calendar3Year,Calendar3MonthOption,1)-WEEKDAY(DATE(Calendar3Year,Calendar3MonthOption,1),WeekdayOption)</f>
        <v>45159</v>
      </c>
      <c r="C39" s="4">
        <v>45160</v>
      </c>
      <c r="D39" s="4">
        <v>45161</v>
      </c>
      <c r="E39" s="4">
        <v>45162</v>
      </c>
      <c r="F39" s="4">
        <v>45163</v>
      </c>
      <c r="G39" s="4">
        <v>45164</v>
      </c>
      <c r="H39" s="5">
        <v>45165</v>
      </c>
    </row>
    <row r="40" spans="1:8" ht="82.8" x14ac:dyDescent="0.3">
      <c r="B40" s="9" t="s">
        <v>21</v>
      </c>
      <c r="C40" s="9" t="s">
        <v>50</v>
      </c>
      <c r="D40" s="9" t="s">
        <v>190</v>
      </c>
      <c r="E40" s="9" t="s">
        <v>144</v>
      </c>
      <c r="F40" s="9" t="s">
        <v>122</v>
      </c>
      <c r="G40" s="9" t="s">
        <v>50</v>
      </c>
      <c r="H40" s="10" t="s">
        <v>182</v>
      </c>
    </row>
    <row r="41" spans="1:8" ht="16.5" customHeight="1" x14ac:dyDescent="0.3">
      <c r="B41" s="4">
        <f t="array" ref="B41:H41">Days+29+DATE(Calendar3Year,Calendar3MonthOption,1)-WEEKDAY(DATE(Calendar3Year,Calendar3MonthOption,1),WeekdayOption)</f>
        <v>45166</v>
      </c>
      <c r="C41" s="4">
        <v>45167</v>
      </c>
      <c r="D41" s="4">
        <v>45168</v>
      </c>
      <c r="E41" s="4">
        <v>45169</v>
      </c>
      <c r="F41" s="4">
        <v>45170</v>
      </c>
      <c r="G41" s="4">
        <v>45171</v>
      </c>
      <c r="H41" s="5">
        <v>45172</v>
      </c>
    </row>
    <row r="42" spans="1:8" ht="248.4" x14ac:dyDescent="0.3">
      <c r="B42" s="9" t="s">
        <v>50</v>
      </c>
      <c r="C42" s="9" t="s">
        <v>22</v>
      </c>
      <c r="D42" s="9" t="s">
        <v>50</v>
      </c>
      <c r="E42" s="9" t="s">
        <v>121</v>
      </c>
      <c r="F42" s="9"/>
      <c r="G42" s="9"/>
      <c r="H42" s="11"/>
    </row>
    <row r="43" spans="1:8" ht="63.75" customHeight="1" x14ac:dyDescent="0.3">
      <c r="B43" s="9"/>
      <c r="C43" s="9"/>
      <c r="D43" s="31"/>
      <c r="E43" s="31"/>
      <c r="F43" s="31"/>
      <c r="G43" s="31"/>
      <c r="H43" s="31"/>
    </row>
    <row r="44" spans="1:8" ht="54" customHeight="1" x14ac:dyDescent="0.9">
      <c r="A44" s="2"/>
      <c r="B44" s="1">
        <f>YEAR(DATE(Calendar3Year,Calendar3MonthOption+1,1))</f>
        <v>2023</v>
      </c>
      <c r="C44" s="35" t="str">
        <f>TEXT(DATE(Calendar3Year,Calendar3MonthOption+1,1),"mmmm")</f>
        <v>September</v>
      </c>
      <c r="D44" s="35"/>
      <c r="E44" s="35"/>
      <c r="F44" s="8"/>
      <c r="G44" s="8"/>
      <c r="H44" s="2"/>
    </row>
    <row r="45" spans="1:8" ht="14.25" customHeight="1" x14ac:dyDescent="0.3">
      <c r="A45" s="3"/>
      <c r="B45" s="6" t="str">
        <f>UPPER(TEXT(B46,"dddd"))</f>
        <v>MONDAY</v>
      </c>
      <c r="C45" s="7" t="str">
        <f t="shared" ref="C45" si="8">UPPER(TEXT(C46,"dddd"))</f>
        <v>TUESDAY</v>
      </c>
      <c r="D45" s="6" t="str">
        <f t="shared" ref="D45" si="9">UPPER(TEXT(D46,"dddd"))</f>
        <v>WEDNESDAY</v>
      </c>
      <c r="E45" s="7" t="str">
        <f t="shared" ref="E45" si="10">UPPER(TEXT(E46,"dddd"))</f>
        <v>THURSDAY</v>
      </c>
      <c r="F45" s="6" t="str">
        <f t="shared" ref="F45" si="11">UPPER(TEXT(F46,"dddd"))</f>
        <v>FRIDAY</v>
      </c>
      <c r="G45" s="7" t="str">
        <f t="shared" ref="G45" si="12">UPPER(TEXT(G46,"dddd"))</f>
        <v>SATURDAY</v>
      </c>
      <c r="H45" s="6" t="str">
        <f t="shared" ref="H45" si="13">UPPER(TEXT(H46,"dddd"))</f>
        <v>SUNDAY</v>
      </c>
    </row>
    <row r="46" spans="1:8" ht="16.5" customHeight="1" x14ac:dyDescent="0.3">
      <c r="B46" s="4">
        <f t="array" ref="B46:H46">Days+1+DATE(Calendar4Year,Calendar4MonthOption,1)-WEEKDAY(DATE(Calendar4Year,Calendar4MonthOption,1),WeekdayOption)</f>
        <v>45166</v>
      </c>
      <c r="C46" s="4">
        <v>45167</v>
      </c>
      <c r="D46" s="4">
        <v>45168</v>
      </c>
      <c r="E46" s="4">
        <v>45169</v>
      </c>
      <c r="F46" s="4">
        <v>45170</v>
      </c>
      <c r="G46" s="4">
        <v>45171</v>
      </c>
      <c r="H46" s="5">
        <v>45172</v>
      </c>
    </row>
    <row r="47" spans="1:8" ht="181.95" customHeight="1" x14ac:dyDescent="0.3">
      <c r="B47" s="9"/>
      <c r="C47" s="9"/>
      <c r="D47" s="9"/>
      <c r="E47" s="9"/>
      <c r="F47" s="9" t="s">
        <v>120</v>
      </c>
      <c r="G47" s="9" t="s">
        <v>171</v>
      </c>
      <c r="H47" s="10" t="s">
        <v>182</v>
      </c>
    </row>
    <row r="48" spans="1:8" ht="16.5" customHeight="1" x14ac:dyDescent="0.3">
      <c r="B48" s="4">
        <f t="array" ref="B48:H48">Days+8+DATE(Calendar4Year,Calendar4MonthOption,1)-WEEKDAY(DATE(Calendar4Year,Calendar4MonthOption,1),WeekdayOption)</f>
        <v>45173</v>
      </c>
      <c r="C48" s="4">
        <v>45174</v>
      </c>
      <c r="D48" s="4">
        <v>45175</v>
      </c>
      <c r="E48" s="4">
        <v>45176</v>
      </c>
      <c r="F48" s="4">
        <v>45177</v>
      </c>
      <c r="G48" s="4">
        <v>45178</v>
      </c>
      <c r="H48" s="5">
        <v>45179</v>
      </c>
    </row>
    <row r="49" spans="1:8" ht="193.2" x14ac:dyDescent="0.3">
      <c r="B49" s="9" t="s">
        <v>50</v>
      </c>
      <c r="C49" s="9" t="s">
        <v>54</v>
      </c>
      <c r="D49" s="9" t="s">
        <v>119</v>
      </c>
      <c r="E49" s="9" t="s">
        <v>174</v>
      </c>
      <c r="F49" s="9" t="s">
        <v>149</v>
      </c>
      <c r="G49" s="9" t="s">
        <v>170</v>
      </c>
      <c r="H49" s="10" t="s">
        <v>182</v>
      </c>
    </row>
    <row r="50" spans="1:8" ht="16.5" customHeight="1" x14ac:dyDescent="0.3">
      <c r="B50" s="4">
        <f t="array" ref="B50:H50">Days+15+DATE(Calendar4Year,Calendar4MonthOption,1)-WEEKDAY(DATE(Calendar4Year,Calendar4MonthOption,1),WeekdayOption)</f>
        <v>45180</v>
      </c>
      <c r="C50" s="4">
        <v>45181</v>
      </c>
      <c r="D50" s="4">
        <v>45182</v>
      </c>
      <c r="E50" s="4">
        <v>45183</v>
      </c>
      <c r="F50" s="4">
        <v>45184</v>
      </c>
      <c r="G50" s="4">
        <v>45185</v>
      </c>
      <c r="H50" s="5">
        <v>45186</v>
      </c>
    </row>
    <row r="51" spans="1:8" ht="207" x14ac:dyDescent="0.3">
      <c r="B51" s="9" t="s">
        <v>152</v>
      </c>
      <c r="C51" s="9" t="s">
        <v>153</v>
      </c>
      <c r="D51" s="42" t="s">
        <v>201</v>
      </c>
      <c r="E51" s="41" t="s">
        <v>200</v>
      </c>
      <c r="F51" s="9" t="s">
        <v>159</v>
      </c>
      <c r="G51" s="9" t="s">
        <v>118</v>
      </c>
      <c r="H51" s="10" t="s">
        <v>48</v>
      </c>
    </row>
    <row r="52" spans="1:8" ht="16.5" customHeight="1" x14ac:dyDescent="0.3">
      <c r="B52" s="4">
        <f t="array" ref="B52:H52">Days+22+DATE(Calendar4Year,Calendar4MonthOption,1)-WEEKDAY(DATE(Calendar4Year,Calendar4MonthOption,1),WeekdayOption)</f>
        <v>45187</v>
      </c>
      <c r="C52" s="4">
        <v>45188</v>
      </c>
      <c r="D52" s="4">
        <v>45189</v>
      </c>
      <c r="E52" s="4">
        <v>45190</v>
      </c>
      <c r="F52" s="4">
        <v>45191</v>
      </c>
      <c r="G52" s="4">
        <v>45192</v>
      </c>
      <c r="H52" s="5">
        <v>45193</v>
      </c>
    </row>
    <row r="53" spans="1:8" ht="151.80000000000001" x14ac:dyDescent="0.3">
      <c r="B53" s="9" t="s">
        <v>151</v>
      </c>
      <c r="C53" s="9" t="s">
        <v>154</v>
      </c>
      <c r="D53" s="9" t="s">
        <v>50</v>
      </c>
      <c r="E53" s="9" t="s">
        <v>117</v>
      </c>
      <c r="F53" s="9" t="s">
        <v>116</v>
      </c>
      <c r="G53" s="9" t="s">
        <v>160</v>
      </c>
      <c r="H53" s="10" t="s">
        <v>182</v>
      </c>
    </row>
    <row r="54" spans="1:8" ht="16.5" customHeight="1" x14ac:dyDescent="0.3">
      <c r="B54" s="4">
        <f t="array" ref="B54:H54">Days+29+DATE(Calendar4Year,Calendar4MonthOption,1)-WEEKDAY(DATE(Calendar4Year,Calendar4MonthOption,1),WeekdayOption)</f>
        <v>45194</v>
      </c>
      <c r="C54" s="4">
        <v>45195</v>
      </c>
      <c r="D54" s="4">
        <v>45196</v>
      </c>
      <c r="E54" s="4">
        <v>45197</v>
      </c>
      <c r="F54" s="4">
        <v>45198</v>
      </c>
      <c r="G54" s="4">
        <v>45199</v>
      </c>
      <c r="H54" s="5">
        <v>45200</v>
      </c>
    </row>
    <row r="55" spans="1:8" ht="276" x14ac:dyDescent="0.3">
      <c r="B55" s="9" t="s">
        <v>55</v>
      </c>
      <c r="C55" s="9" t="s">
        <v>50</v>
      </c>
      <c r="D55" s="9" t="s">
        <v>115</v>
      </c>
      <c r="E55" s="9" t="s">
        <v>23</v>
      </c>
      <c r="F55" s="9" t="s">
        <v>194</v>
      </c>
      <c r="G55" s="9" t="s">
        <v>195</v>
      </c>
      <c r="H55" s="11"/>
    </row>
    <row r="56" spans="1:8" ht="16.5" customHeight="1" x14ac:dyDescent="0.3">
      <c r="B56" s="4">
        <f t="array" ref="B56:C56">Days+36+DATE(Calendar4Year,Calendar4MonthOption,1)-WEEKDAY(DATE(Calendar4Year,Calendar4MonthOption,1),WeekdayOption)</f>
        <v>45201</v>
      </c>
      <c r="C56" s="4">
        <v>45202</v>
      </c>
      <c r="D56" s="32" t="s">
        <v>0</v>
      </c>
      <c r="E56" s="33"/>
      <c r="F56" s="33"/>
      <c r="G56" s="33"/>
      <c r="H56" s="33"/>
    </row>
    <row r="57" spans="1:8" ht="63.75" customHeight="1" x14ac:dyDescent="0.3">
      <c r="B57" s="9"/>
      <c r="C57" s="9"/>
      <c r="D57" s="31"/>
      <c r="E57" s="31"/>
      <c r="F57" s="31"/>
      <c r="G57" s="31"/>
      <c r="H57" s="31"/>
    </row>
    <row r="58" spans="1:8" ht="54" customHeight="1" x14ac:dyDescent="0.9">
      <c r="A58" s="2"/>
      <c r="B58" s="1">
        <f>YEAR(DATE(Calendar4Year,Calendar4MonthOption+1,1))</f>
        <v>2023</v>
      </c>
      <c r="C58" s="35" t="str">
        <f>TEXT(DATE(Calendar4Year,Calendar4MonthOption+1,1),"mmmm")</f>
        <v>October</v>
      </c>
      <c r="D58" s="35"/>
      <c r="E58" s="35"/>
      <c r="F58" s="8"/>
      <c r="G58" s="8"/>
      <c r="H58" s="2"/>
    </row>
    <row r="59" spans="1:8" ht="14.25" customHeight="1" x14ac:dyDescent="0.3">
      <c r="A59" s="3"/>
      <c r="B59" s="6" t="str">
        <f>UPPER(TEXT(B60,"dddd"))</f>
        <v>MONDAY</v>
      </c>
      <c r="C59" s="7" t="str">
        <f t="shared" ref="C59" si="14">UPPER(TEXT(C60,"dddd"))</f>
        <v>TUESDAY</v>
      </c>
      <c r="D59" s="6" t="str">
        <f t="shared" ref="D59" si="15">UPPER(TEXT(D60,"dddd"))</f>
        <v>WEDNESDAY</v>
      </c>
      <c r="E59" s="7" t="str">
        <f t="shared" ref="E59" si="16">UPPER(TEXT(E60,"dddd"))</f>
        <v>THURSDAY</v>
      </c>
      <c r="F59" s="6" t="str">
        <f t="shared" ref="F59" si="17">UPPER(TEXT(F60,"dddd"))</f>
        <v>FRIDAY</v>
      </c>
      <c r="G59" s="7" t="str">
        <f t="shared" ref="G59" si="18">UPPER(TEXT(G60,"dddd"))</f>
        <v>SATURDAY</v>
      </c>
      <c r="H59" s="6" t="str">
        <f t="shared" ref="H59" si="19">UPPER(TEXT(H60,"dddd"))</f>
        <v>SUNDAY</v>
      </c>
    </row>
    <row r="60" spans="1:8" ht="16.5" customHeight="1" x14ac:dyDescent="0.3">
      <c r="B60" s="4">
        <f t="array" ref="B60:H60">Days+1+DATE(Calendar5Year,Calendar5MonthOption,1)-WEEKDAY(DATE(Calendar5Year,Calendar5MonthOption,1),WeekdayOption)</f>
        <v>45194</v>
      </c>
      <c r="C60" s="4">
        <v>45195</v>
      </c>
      <c r="D60" s="4">
        <v>45196</v>
      </c>
      <c r="E60" s="4">
        <v>45197</v>
      </c>
      <c r="F60" s="4">
        <v>45198</v>
      </c>
      <c r="G60" s="4">
        <v>45199</v>
      </c>
      <c r="H60" s="5">
        <v>45200</v>
      </c>
    </row>
    <row r="61" spans="1:8" ht="248.4" x14ac:dyDescent="0.3">
      <c r="B61" s="9"/>
      <c r="C61" s="9"/>
      <c r="D61" s="9"/>
      <c r="E61" s="9"/>
      <c r="F61" s="9"/>
      <c r="G61" s="9"/>
      <c r="H61" s="10" t="s">
        <v>49</v>
      </c>
    </row>
    <row r="62" spans="1:8" ht="16.5" customHeight="1" x14ac:dyDescent="0.3">
      <c r="B62" s="4">
        <f t="array" ref="B62:H62">Days+8+DATE(Calendar5Year,Calendar5MonthOption,1)-WEEKDAY(DATE(Calendar5Year,Calendar5MonthOption,1),WeekdayOption)</f>
        <v>45201</v>
      </c>
      <c r="C62" s="4">
        <v>45202</v>
      </c>
      <c r="D62" s="4">
        <v>45203</v>
      </c>
      <c r="E62" s="4">
        <v>45204</v>
      </c>
      <c r="F62" s="4">
        <v>45205</v>
      </c>
      <c r="G62" s="4">
        <v>45206</v>
      </c>
      <c r="H62" s="5">
        <v>45207</v>
      </c>
    </row>
    <row r="63" spans="1:8" ht="138" x14ac:dyDescent="0.3">
      <c r="B63" s="9" t="s">
        <v>161</v>
      </c>
      <c r="C63" s="9" t="s">
        <v>50</v>
      </c>
      <c r="D63" s="9" t="s">
        <v>50</v>
      </c>
      <c r="E63" s="9" t="s">
        <v>175</v>
      </c>
      <c r="F63" s="9" t="s">
        <v>50</v>
      </c>
      <c r="G63" s="9" t="s">
        <v>168</v>
      </c>
      <c r="H63" s="10" t="s">
        <v>24</v>
      </c>
    </row>
    <row r="64" spans="1:8" ht="16.5" customHeight="1" x14ac:dyDescent="0.3">
      <c r="B64" s="4">
        <f t="array" ref="B64:H64">Days+15+DATE(Calendar5Year,Calendar5MonthOption,1)-WEEKDAY(DATE(Calendar5Year,Calendar5MonthOption,1),WeekdayOption)</f>
        <v>45208</v>
      </c>
      <c r="C64" s="4">
        <v>45209</v>
      </c>
      <c r="D64" s="4">
        <v>45210</v>
      </c>
      <c r="E64" s="4">
        <v>45211</v>
      </c>
      <c r="F64" s="4">
        <v>45212</v>
      </c>
      <c r="G64" s="4">
        <v>45213</v>
      </c>
      <c r="H64" s="5">
        <v>45214</v>
      </c>
    </row>
    <row r="65" spans="1:8" ht="70.05" customHeight="1" x14ac:dyDescent="0.3">
      <c r="B65" s="9" t="s">
        <v>25</v>
      </c>
      <c r="C65" s="9" t="s">
        <v>26</v>
      </c>
      <c r="D65" s="9" t="s">
        <v>27</v>
      </c>
      <c r="E65" s="9" t="s">
        <v>114</v>
      </c>
      <c r="F65" s="9" t="s">
        <v>50</v>
      </c>
      <c r="G65" s="9" t="s">
        <v>50</v>
      </c>
      <c r="H65" s="10" t="s">
        <v>182</v>
      </c>
    </row>
    <row r="66" spans="1:8" ht="16.5" customHeight="1" x14ac:dyDescent="0.3">
      <c r="B66" s="4">
        <f t="array" ref="B66:H66">Days+22+DATE(Calendar5Year,Calendar5MonthOption,1)-WEEKDAY(DATE(Calendar5Year,Calendar5MonthOption,1),WeekdayOption)</f>
        <v>45215</v>
      </c>
      <c r="C66" s="4">
        <v>45216</v>
      </c>
      <c r="D66" s="4">
        <v>45217</v>
      </c>
      <c r="E66" s="4">
        <v>45218</v>
      </c>
      <c r="F66" s="4">
        <v>45219</v>
      </c>
      <c r="G66" s="4">
        <v>45220</v>
      </c>
      <c r="H66" s="5">
        <v>45221</v>
      </c>
    </row>
    <row r="67" spans="1:8" ht="138" x14ac:dyDescent="0.3">
      <c r="B67" s="9" t="s">
        <v>47</v>
      </c>
      <c r="C67" s="9" t="s">
        <v>50</v>
      </c>
      <c r="D67" s="9" t="s">
        <v>50</v>
      </c>
      <c r="E67" s="9" t="s">
        <v>172</v>
      </c>
      <c r="F67" s="9" t="s">
        <v>113</v>
      </c>
      <c r="G67" s="9" t="s">
        <v>112</v>
      </c>
      <c r="H67" s="10" t="s">
        <v>182</v>
      </c>
    </row>
    <row r="68" spans="1:8" ht="16.5" customHeight="1" x14ac:dyDescent="0.3">
      <c r="B68" s="4">
        <f t="array" ref="B68:H68">Days+29+DATE(Calendar5Year,Calendar5MonthOption,1)-WEEKDAY(DATE(Calendar5Year,Calendar5MonthOption,1),WeekdayOption)</f>
        <v>45222</v>
      </c>
      <c r="C68" s="4">
        <v>45223</v>
      </c>
      <c r="D68" s="4">
        <v>45224</v>
      </c>
      <c r="E68" s="4">
        <v>45225</v>
      </c>
      <c r="F68" s="4">
        <v>45226</v>
      </c>
      <c r="G68" s="4">
        <v>45227</v>
      </c>
      <c r="H68" s="5">
        <v>45228</v>
      </c>
    </row>
    <row r="69" spans="1:8" x14ac:dyDescent="0.3">
      <c r="B69" s="9" t="s">
        <v>50</v>
      </c>
      <c r="C69" s="9" t="s">
        <v>38</v>
      </c>
      <c r="D69" s="9" t="s">
        <v>50</v>
      </c>
      <c r="E69" s="9" t="s">
        <v>50</v>
      </c>
      <c r="F69" s="9" t="s">
        <v>50</v>
      </c>
      <c r="G69" s="9" t="s">
        <v>50</v>
      </c>
      <c r="H69" s="11" t="s">
        <v>182</v>
      </c>
    </row>
    <row r="70" spans="1:8" ht="16.5" customHeight="1" x14ac:dyDescent="0.3">
      <c r="B70" s="4">
        <f t="array" ref="B70:C70">Days+36+DATE(Calendar5Year,Calendar5MonthOption,1)-WEEKDAY(DATE(Calendar5Year,Calendar5MonthOption,1),WeekdayOption)</f>
        <v>45229</v>
      </c>
      <c r="C70" s="4">
        <v>45230</v>
      </c>
      <c r="D70" s="32" t="s">
        <v>0</v>
      </c>
      <c r="E70" s="33"/>
      <c r="F70" s="33"/>
      <c r="G70" s="33"/>
      <c r="H70" s="33"/>
    </row>
    <row r="71" spans="1:8" ht="69" x14ac:dyDescent="0.3">
      <c r="B71" s="9" t="s">
        <v>28</v>
      </c>
      <c r="C71" s="9" t="s">
        <v>29</v>
      </c>
      <c r="D71" s="31"/>
      <c r="E71" s="31"/>
      <c r="F71" s="31"/>
      <c r="G71" s="31"/>
      <c r="H71" s="31"/>
    </row>
    <row r="72" spans="1:8" ht="54" customHeight="1" x14ac:dyDescent="0.9">
      <c r="A72" s="2"/>
      <c r="B72" s="1">
        <f>YEAR(DATE(Calendar5Year,Calendar5MonthOption+1,1))</f>
        <v>2023</v>
      </c>
      <c r="C72" s="35" t="str">
        <f>TEXT(DATE(Calendar5Year,Calendar5MonthOption+1,1),"mmmm")</f>
        <v>November</v>
      </c>
      <c r="D72" s="35"/>
      <c r="E72" s="35"/>
      <c r="F72" s="8"/>
      <c r="G72" s="8"/>
      <c r="H72" s="2"/>
    </row>
    <row r="73" spans="1:8" ht="14.25" customHeight="1" x14ac:dyDescent="0.3">
      <c r="A73" s="3"/>
      <c r="B73" s="6" t="str">
        <f>UPPER(TEXT(B74,"dddd"))</f>
        <v>MONDAY</v>
      </c>
      <c r="C73" s="7" t="str">
        <f t="shared" ref="C73" si="20">UPPER(TEXT(C74,"dddd"))</f>
        <v>TUESDAY</v>
      </c>
      <c r="D73" s="6" t="str">
        <f t="shared" ref="D73" si="21">UPPER(TEXT(D74,"dddd"))</f>
        <v>WEDNESDAY</v>
      </c>
      <c r="E73" s="7" t="str">
        <f t="shared" ref="E73" si="22">UPPER(TEXT(E74,"dddd"))</f>
        <v>THURSDAY</v>
      </c>
      <c r="F73" s="6" t="str">
        <f t="shared" ref="F73" si="23">UPPER(TEXT(F74,"dddd"))</f>
        <v>FRIDAY</v>
      </c>
      <c r="G73" s="7" t="str">
        <f t="shared" ref="G73" si="24">UPPER(TEXT(G74,"dddd"))</f>
        <v>SATURDAY</v>
      </c>
      <c r="H73" s="6" t="str">
        <f t="shared" ref="H73" si="25">UPPER(TEXT(H74,"dddd"))</f>
        <v>SUNDAY</v>
      </c>
    </row>
    <row r="74" spans="1:8" ht="16.5" customHeight="1" x14ac:dyDescent="0.3">
      <c r="B74" s="4">
        <f t="array" ref="B74:H74">Days+1+DATE(Calendar6Year,Calendar6MonthOption,1)-WEEKDAY(DATE(Calendar6Year,Calendar6MonthOption,1),WeekdayOption)</f>
        <v>45229</v>
      </c>
      <c r="C74" s="4">
        <v>45230</v>
      </c>
      <c r="D74" s="4">
        <v>45231</v>
      </c>
      <c r="E74" s="4">
        <v>45232</v>
      </c>
      <c r="F74" s="4">
        <v>45233</v>
      </c>
      <c r="G74" s="4">
        <v>45234</v>
      </c>
      <c r="H74" s="5">
        <v>45235</v>
      </c>
    </row>
    <row r="75" spans="1:8" ht="82.8" x14ac:dyDescent="0.3">
      <c r="B75" s="9"/>
      <c r="C75" s="9"/>
      <c r="D75" s="9" t="s">
        <v>50</v>
      </c>
      <c r="E75" s="9" t="s">
        <v>111</v>
      </c>
      <c r="F75" s="9" t="s">
        <v>163</v>
      </c>
      <c r="G75" s="9" t="s">
        <v>50</v>
      </c>
      <c r="H75" s="10" t="s">
        <v>30</v>
      </c>
    </row>
    <row r="76" spans="1:8" ht="16.5" customHeight="1" x14ac:dyDescent="0.3">
      <c r="B76" s="4">
        <f t="array" ref="B76:H76">Days+8+DATE(Calendar6Year,Calendar6MonthOption,1)-WEEKDAY(DATE(Calendar6Year,Calendar6MonthOption,1),WeekdayOption)</f>
        <v>45236</v>
      </c>
      <c r="C76" s="4">
        <v>45237</v>
      </c>
      <c r="D76" s="4">
        <v>45238</v>
      </c>
      <c r="E76" s="4">
        <v>45239</v>
      </c>
      <c r="F76" s="4">
        <v>45240</v>
      </c>
      <c r="G76" s="4">
        <v>45241</v>
      </c>
      <c r="H76" s="5">
        <v>45242</v>
      </c>
    </row>
    <row r="77" spans="1:8" ht="82.8" x14ac:dyDescent="0.3">
      <c r="B77" s="9" t="s">
        <v>50</v>
      </c>
      <c r="C77" s="9" t="s">
        <v>31</v>
      </c>
      <c r="D77" s="9" t="s">
        <v>110</v>
      </c>
      <c r="E77" s="9" t="s">
        <v>109</v>
      </c>
      <c r="F77" s="9" t="s">
        <v>179</v>
      </c>
      <c r="G77" s="9" t="s">
        <v>108</v>
      </c>
      <c r="H77" s="10" t="s">
        <v>39</v>
      </c>
    </row>
    <row r="78" spans="1:8" ht="16.5" customHeight="1" x14ac:dyDescent="0.3">
      <c r="B78" s="4">
        <f t="array" ref="B78:H78">Days+15+DATE(Calendar6Year,Calendar6MonthOption,1)-WEEKDAY(DATE(Calendar6Year,Calendar6MonthOption,1),WeekdayOption)</f>
        <v>45243</v>
      </c>
      <c r="C78" s="4">
        <v>45244</v>
      </c>
      <c r="D78" s="4">
        <v>45245</v>
      </c>
      <c r="E78" s="4">
        <v>45246</v>
      </c>
      <c r="F78" s="4">
        <v>45247</v>
      </c>
      <c r="G78" s="4">
        <v>45248</v>
      </c>
      <c r="H78" s="5">
        <v>45249</v>
      </c>
    </row>
    <row r="79" spans="1:8" ht="96.6" x14ac:dyDescent="0.3">
      <c r="B79" s="9" t="s">
        <v>50</v>
      </c>
      <c r="C79" s="9" t="s">
        <v>51</v>
      </c>
      <c r="D79" s="9" t="s">
        <v>169</v>
      </c>
      <c r="E79" s="9" t="s">
        <v>32</v>
      </c>
      <c r="F79" s="9" t="s">
        <v>155</v>
      </c>
      <c r="G79" s="9" t="s">
        <v>50</v>
      </c>
      <c r="H79" s="10" t="s">
        <v>182</v>
      </c>
    </row>
    <row r="80" spans="1:8" ht="16.5" customHeight="1" x14ac:dyDescent="0.3">
      <c r="B80" s="4">
        <f t="array" ref="B80:H80">Days+22+DATE(Calendar6Year,Calendar6MonthOption,1)-WEEKDAY(DATE(Calendar6Year,Calendar6MonthOption,1),WeekdayOption)</f>
        <v>45250</v>
      </c>
      <c r="C80" s="4">
        <v>45251</v>
      </c>
      <c r="D80" s="4">
        <v>45252</v>
      </c>
      <c r="E80" s="4">
        <v>45253</v>
      </c>
      <c r="F80" s="4">
        <v>45254</v>
      </c>
      <c r="G80" s="4">
        <v>45255</v>
      </c>
      <c r="H80" s="5">
        <v>45256</v>
      </c>
    </row>
    <row r="81" spans="1:8" ht="151.80000000000001" x14ac:dyDescent="0.3">
      <c r="B81" s="9" t="s">
        <v>50</v>
      </c>
      <c r="C81" s="9" t="s">
        <v>56</v>
      </c>
      <c r="D81" s="9" t="s">
        <v>50</v>
      </c>
      <c r="E81" s="9" t="s">
        <v>50</v>
      </c>
      <c r="F81" s="9" t="s">
        <v>50</v>
      </c>
      <c r="G81" s="9" t="s">
        <v>107</v>
      </c>
      <c r="H81" s="43" t="s">
        <v>33</v>
      </c>
    </row>
    <row r="82" spans="1:8" ht="16.5" customHeight="1" x14ac:dyDescent="0.3">
      <c r="B82" s="4">
        <f t="array" ref="B82:H82">Days+29+DATE(Calendar6Year,Calendar6MonthOption,1)-WEEKDAY(DATE(Calendar6Year,Calendar6MonthOption,1),WeekdayOption)</f>
        <v>45257</v>
      </c>
      <c r="C82" s="4">
        <v>45258</v>
      </c>
      <c r="D82" s="4">
        <v>45259</v>
      </c>
      <c r="E82" s="4">
        <v>45260</v>
      </c>
      <c r="F82" s="4">
        <v>45261</v>
      </c>
      <c r="G82" s="4">
        <v>45262</v>
      </c>
      <c r="H82" s="5">
        <v>45263</v>
      </c>
    </row>
    <row r="83" spans="1:8" ht="27.6" x14ac:dyDescent="0.3">
      <c r="B83" s="9" t="s">
        <v>40</v>
      </c>
      <c r="C83" s="9" t="s">
        <v>50</v>
      </c>
      <c r="D83" s="9" t="s">
        <v>50</v>
      </c>
      <c r="E83" s="9" t="s">
        <v>106</v>
      </c>
      <c r="F83" s="9"/>
      <c r="G83" s="9"/>
      <c r="H83" s="11"/>
    </row>
    <row r="84" spans="1:8" ht="16.5" customHeight="1" x14ac:dyDescent="0.3">
      <c r="B84" s="4">
        <f t="array" ref="B84:C84">Days+36+DATE(Calendar6Year,Calendar6MonthOption,1)-WEEKDAY(DATE(Calendar6Year,Calendar6MonthOption,1),WeekdayOption)</f>
        <v>45264</v>
      </c>
      <c r="C84" s="4">
        <v>45265</v>
      </c>
      <c r="D84" s="32" t="s">
        <v>0</v>
      </c>
      <c r="E84" s="33"/>
      <c r="F84" s="33"/>
      <c r="G84" s="33"/>
      <c r="H84" s="33"/>
    </row>
    <row r="85" spans="1:8" ht="63.75" customHeight="1" x14ac:dyDescent="0.3">
      <c r="B85" s="9"/>
      <c r="C85" s="9"/>
      <c r="D85" s="31"/>
      <c r="E85" s="31"/>
      <c r="F85" s="31"/>
      <c r="G85" s="31"/>
      <c r="H85" s="31"/>
    </row>
    <row r="86" spans="1:8" ht="54" customHeight="1" x14ac:dyDescent="0.3">
      <c r="A86" s="2"/>
      <c r="B86" s="20">
        <f>YEAR(DATE(Calendar6Year,Calendar6MonthOption+1,1))</f>
        <v>2023</v>
      </c>
      <c r="C86" s="39" t="str">
        <f>TEXT(DATE(Calendar6Year,Calendar6MonthOption+1,1),"mmmm")</f>
        <v>December</v>
      </c>
      <c r="D86" s="39"/>
      <c r="E86" s="39"/>
      <c r="F86" s="21"/>
      <c r="G86" s="21"/>
      <c r="H86" s="22"/>
    </row>
    <row r="87" spans="1:8" ht="14.25" customHeight="1" x14ac:dyDescent="0.3">
      <c r="A87" s="3"/>
      <c r="B87" s="23" t="str">
        <f>UPPER(TEXT(B88,"dddd"))</f>
        <v>MONDAY</v>
      </c>
      <c r="C87" s="24" t="str">
        <f t="shared" ref="C87" si="26">UPPER(TEXT(C88,"dddd"))</f>
        <v>TUESDAY</v>
      </c>
      <c r="D87" s="23" t="str">
        <f t="shared" ref="D87" si="27">UPPER(TEXT(D88,"dddd"))</f>
        <v>WEDNESDAY</v>
      </c>
      <c r="E87" s="24" t="str">
        <f t="shared" ref="E87" si="28">UPPER(TEXT(E88,"dddd"))</f>
        <v>THURSDAY</v>
      </c>
      <c r="F87" s="23" t="str">
        <f t="shared" ref="F87" si="29">UPPER(TEXT(F88,"dddd"))</f>
        <v>FRIDAY</v>
      </c>
      <c r="G87" s="24" t="str">
        <f t="shared" ref="G87" si="30">UPPER(TEXT(G88,"dddd"))</f>
        <v>SATURDAY</v>
      </c>
      <c r="H87" s="23" t="str">
        <f t="shared" ref="H87" si="31">UPPER(TEXT(H88,"dddd"))</f>
        <v>SUNDAY</v>
      </c>
    </row>
    <row r="88" spans="1:8" ht="16.5" customHeight="1" x14ac:dyDescent="0.3">
      <c r="B88" s="25">
        <f t="array" ref="B88:H88">Days+1+DATE(Calendar7Year,Calendar7MonthOption,1)-WEEKDAY(DATE(Calendar7Year,Calendar7MonthOption,1),WeekdayOption)</f>
        <v>45257</v>
      </c>
      <c r="C88" s="25">
        <v>45258</v>
      </c>
      <c r="D88" s="25">
        <v>45259</v>
      </c>
      <c r="E88" s="25">
        <v>45260</v>
      </c>
      <c r="F88" s="25">
        <v>45261</v>
      </c>
      <c r="G88" s="25">
        <v>45262</v>
      </c>
      <c r="H88" s="26">
        <v>45263</v>
      </c>
    </row>
    <row r="89" spans="1:8" ht="15.6" x14ac:dyDescent="0.3">
      <c r="B89" s="27"/>
      <c r="C89" s="27"/>
      <c r="D89" s="27"/>
      <c r="E89" s="27"/>
      <c r="F89" s="27" t="s">
        <v>50</v>
      </c>
      <c r="G89" s="27" t="s">
        <v>50</v>
      </c>
      <c r="H89" s="28" t="s">
        <v>182</v>
      </c>
    </row>
    <row r="90" spans="1:8" ht="16.5" customHeight="1" x14ac:dyDescent="0.3">
      <c r="B90" s="25">
        <f t="array" ref="B90:H90">Days+8+DATE(Calendar7Year,Calendar7MonthOption,1)-WEEKDAY(DATE(Calendar7Year,Calendar7MonthOption,1),WeekdayOption)</f>
        <v>45264</v>
      </c>
      <c r="C90" s="25">
        <v>45265</v>
      </c>
      <c r="D90" s="25">
        <v>45266</v>
      </c>
      <c r="E90" s="25">
        <v>45267</v>
      </c>
      <c r="F90" s="25">
        <v>45268</v>
      </c>
      <c r="G90" s="25">
        <v>45269</v>
      </c>
      <c r="H90" s="26">
        <v>45270</v>
      </c>
    </row>
    <row r="91" spans="1:8" ht="187.2" x14ac:dyDescent="0.3">
      <c r="B91" s="27" t="s">
        <v>130</v>
      </c>
      <c r="C91" s="27" t="s">
        <v>131</v>
      </c>
      <c r="D91" s="27" t="s">
        <v>105</v>
      </c>
      <c r="E91" s="27" t="s">
        <v>104</v>
      </c>
      <c r="F91" s="27" t="s">
        <v>103</v>
      </c>
      <c r="G91" s="27" t="s">
        <v>102</v>
      </c>
      <c r="H91" s="28" t="s">
        <v>182</v>
      </c>
    </row>
    <row r="92" spans="1:8" ht="16.5" customHeight="1" x14ac:dyDescent="0.3">
      <c r="B92" s="25">
        <f t="array" ref="B92:H92">Days+15+DATE(Calendar7Year,Calendar7MonthOption,1)-WEEKDAY(DATE(Calendar7Year,Calendar7MonthOption,1),WeekdayOption)</f>
        <v>45271</v>
      </c>
      <c r="C92" s="25">
        <v>45272</v>
      </c>
      <c r="D92" s="25">
        <v>45273</v>
      </c>
      <c r="E92" s="25">
        <v>45274</v>
      </c>
      <c r="F92" s="25">
        <v>45275</v>
      </c>
      <c r="G92" s="25">
        <v>45276</v>
      </c>
      <c r="H92" s="26">
        <v>45277</v>
      </c>
    </row>
    <row r="93" spans="1:8" ht="109.2" x14ac:dyDescent="0.3">
      <c r="B93" s="27" t="s">
        <v>132</v>
      </c>
      <c r="C93" s="27" t="s">
        <v>133</v>
      </c>
      <c r="D93" s="27" t="s">
        <v>101</v>
      </c>
      <c r="E93" s="27" t="s">
        <v>100</v>
      </c>
      <c r="F93" s="27" t="s">
        <v>147</v>
      </c>
      <c r="G93" s="27" t="s">
        <v>50</v>
      </c>
      <c r="H93" s="28" t="s">
        <v>182</v>
      </c>
    </row>
    <row r="94" spans="1:8" ht="16.5" customHeight="1" x14ac:dyDescent="0.3">
      <c r="B94" s="25">
        <f t="array" ref="B94:H94">Days+22+DATE(Calendar7Year,Calendar7MonthOption,1)-WEEKDAY(DATE(Calendar7Year,Calendar7MonthOption,1),WeekdayOption)</f>
        <v>45278</v>
      </c>
      <c r="C94" s="25">
        <v>45279</v>
      </c>
      <c r="D94" s="25">
        <v>45280</v>
      </c>
      <c r="E94" s="25">
        <v>45281</v>
      </c>
      <c r="F94" s="25">
        <v>45282</v>
      </c>
      <c r="G94" s="25">
        <v>45283</v>
      </c>
      <c r="H94" s="26">
        <v>45284</v>
      </c>
    </row>
    <row r="95" spans="1:8" ht="109.2" x14ac:dyDescent="0.3">
      <c r="B95" s="27" t="s">
        <v>50</v>
      </c>
      <c r="C95" s="27" t="s">
        <v>50</v>
      </c>
      <c r="D95" s="27" t="s">
        <v>50</v>
      </c>
      <c r="E95" s="27" t="s">
        <v>97</v>
      </c>
      <c r="F95" s="27" t="s">
        <v>150</v>
      </c>
      <c r="G95" s="27" t="s">
        <v>98</v>
      </c>
      <c r="H95" s="28" t="s">
        <v>182</v>
      </c>
    </row>
    <row r="96" spans="1:8" ht="16.5" customHeight="1" x14ac:dyDescent="0.3">
      <c r="B96" s="25">
        <f t="array" ref="B96:H96">Days+29+DATE(Calendar7Year,Calendar7MonthOption,1)-WEEKDAY(DATE(Calendar7Year,Calendar7MonthOption,1),WeekdayOption)</f>
        <v>45285</v>
      </c>
      <c r="C96" s="25">
        <v>45286</v>
      </c>
      <c r="D96" s="25">
        <v>45287</v>
      </c>
      <c r="E96" s="25">
        <v>45288</v>
      </c>
      <c r="F96" s="25">
        <v>45289</v>
      </c>
      <c r="G96" s="25">
        <v>45290</v>
      </c>
      <c r="H96" s="26">
        <v>45291</v>
      </c>
    </row>
    <row r="97" spans="1:8" ht="109.2" x14ac:dyDescent="0.3">
      <c r="B97" s="27" t="s">
        <v>34</v>
      </c>
      <c r="C97" s="27" t="s">
        <v>50</v>
      </c>
      <c r="D97" s="27" t="s">
        <v>99</v>
      </c>
      <c r="E97" s="27" t="s">
        <v>44</v>
      </c>
      <c r="F97" s="27" t="s">
        <v>57</v>
      </c>
      <c r="G97" s="29" t="s">
        <v>189</v>
      </c>
      <c r="H97" s="30" t="s">
        <v>58</v>
      </c>
    </row>
    <row r="98" spans="1:8" ht="16.5" customHeight="1" x14ac:dyDescent="0.3">
      <c r="B98" s="25">
        <f t="array" ref="B98:C98">Days+36+DATE(Calendar7Year,Calendar7MonthOption,1)-WEEKDAY(DATE(Calendar7Year,Calendar7MonthOption,1),WeekdayOption)</f>
        <v>45292</v>
      </c>
      <c r="C98" s="25">
        <v>45293</v>
      </c>
      <c r="D98" s="34" t="s">
        <v>0</v>
      </c>
      <c r="E98" s="34"/>
      <c r="F98" s="34"/>
      <c r="G98" s="34"/>
      <c r="H98" s="34"/>
    </row>
    <row r="99" spans="1:8" ht="63.75" customHeight="1" x14ac:dyDescent="0.3">
      <c r="B99" s="9"/>
      <c r="C99" s="9"/>
      <c r="D99" s="31"/>
      <c r="E99" s="31"/>
      <c r="F99" s="31"/>
      <c r="G99" s="31"/>
      <c r="H99" s="31"/>
    </row>
    <row r="100" spans="1:8" ht="54" customHeight="1" x14ac:dyDescent="0.3">
      <c r="A100" s="2"/>
      <c r="B100" s="16">
        <f>YEAR(DATE(Calendar7Year,Calendar7MonthOption+1,1))</f>
        <v>2024</v>
      </c>
      <c r="C100" s="37" t="str">
        <f>TEXT(DATE(Calendar7Year,Calendar7MonthOption+1,1),"mmmm")</f>
        <v>January</v>
      </c>
      <c r="D100" s="37"/>
      <c r="E100" s="37"/>
      <c r="F100" s="14"/>
      <c r="G100" s="14"/>
      <c r="H100" s="15"/>
    </row>
    <row r="101" spans="1:8" ht="14.25" customHeight="1" x14ac:dyDescent="0.3">
      <c r="A101" s="3"/>
      <c r="B101" s="6" t="str">
        <f>UPPER(TEXT(B102,"dddd"))</f>
        <v>MONDAY</v>
      </c>
      <c r="C101" s="7" t="str">
        <f t="shared" ref="C101" si="32">UPPER(TEXT(C102,"dddd"))</f>
        <v>TUESDAY</v>
      </c>
      <c r="D101" s="6" t="str">
        <f t="shared" ref="D101" si="33">UPPER(TEXT(D102,"dddd"))</f>
        <v>WEDNESDAY</v>
      </c>
      <c r="E101" s="7" t="str">
        <f t="shared" ref="E101" si="34">UPPER(TEXT(E102,"dddd"))</f>
        <v>THURSDAY</v>
      </c>
      <c r="F101" s="6" t="str">
        <f t="shared" ref="F101" si="35">UPPER(TEXT(F102,"dddd"))</f>
        <v>FRIDAY</v>
      </c>
      <c r="G101" s="7" t="str">
        <f t="shared" ref="G101" si="36">UPPER(TEXT(G102,"dddd"))</f>
        <v>SATURDAY</v>
      </c>
      <c r="H101" s="6" t="str">
        <f t="shared" ref="H101" si="37">UPPER(TEXT(H102,"dddd"))</f>
        <v>SUNDAY</v>
      </c>
    </row>
    <row r="102" spans="1:8" ht="16.5" customHeight="1" x14ac:dyDescent="0.3">
      <c r="B102" s="17">
        <f t="array" ref="B102:H102">Days+1+DATE(Calendar8Year,Calendar8MonthOption,1)-WEEKDAY(DATE(Calendar8Year,Calendar8MonthOption,1),WeekdayOption)</f>
        <v>45292</v>
      </c>
      <c r="C102" s="17">
        <v>45293</v>
      </c>
      <c r="D102" s="17">
        <v>45294</v>
      </c>
      <c r="E102" s="17">
        <v>45295</v>
      </c>
      <c r="F102" s="17">
        <v>45296</v>
      </c>
      <c r="G102" s="17">
        <v>45297</v>
      </c>
      <c r="H102" s="18">
        <v>45298</v>
      </c>
    </row>
    <row r="103" spans="1:8" ht="55.2" x14ac:dyDescent="0.3">
      <c r="B103" s="19" t="s">
        <v>59</v>
      </c>
      <c r="C103" s="19" t="s">
        <v>60</v>
      </c>
      <c r="D103" s="19" t="s">
        <v>61</v>
      </c>
      <c r="E103" s="19" t="s">
        <v>62</v>
      </c>
      <c r="F103" s="9" t="s">
        <v>63</v>
      </c>
      <c r="G103" s="9" t="s">
        <v>35</v>
      </c>
      <c r="H103" s="10" t="s">
        <v>182</v>
      </c>
    </row>
    <row r="104" spans="1:8" ht="16.5" customHeight="1" x14ac:dyDescent="0.3">
      <c r="B104" s="17">
        <f t="array" ref="B104:H104">Days+8+DATE(Calendar8Year,Calendar8MonthOption,1)-WEEKDAY(DATE(Calendar8Year,Calendar8MonthOption,1),WeekdayOption)</f>
        <v>45299</v>
      </c>
      <c r="C104" s="17">
        <v>45300</v>
      </c>
      <c r="D104" s="17">
        <v>45301</v>
      </c>
      <c r="E104" s="17">
        <v>45302</v>
      </c>
      <c r="F104" s="17">
        <v>45303</v>
      </c>
      <c r="G104" s="17">
        <v>45304</v>
      </c>
      <c r="H104" s="18">
        <v>45305</v>
      </c>
    </row>
    <row r="105" spans="1:8" x14ac:dyDescent="0.3">
      <c r="B105" s="9" t="s">
        <v>96</v>
      </c>
      <c r="C105" s="9" t="s">
        <v>95</v>
      </c>
      <c r="D105" s="9" t="s">
        <v>96</v>
      </c>
      <c r="E105" s="9" t="s">
        <v>95</v>
      </c>
      <c r="F105" s="9" t="s">
        <v>94</v>
      </c>
      <c r="G105" s="9" t="s">
        <v>41</v>
      </c>
      <c r="H105" s="10" t="s">
        <v>182</v>
      </c>
    </row>
    <row r="106" spans="1:8" ht="16.5" customHeight="1" x14ac:dyDescent="0.3">
      <c r="B106" s="17">
        <f t="array" ref="B106:H106">Days+15+DATE(Calendar8Year,Calendar8MonthOption,1)-WEEKDAY(DATE(Calendar8Year,Calendar8MonthOption,1),WeekdayOption)</f>
        <v>45306</v>
      </c>
      <c r="C106" s="17">
        <v>45307</v>
      </c>
      <c r="D106" s="17">
        <v>45308</v>
      </c>
      <c r="E106" s="17">
        <v>45309</v>
      </c>
      <c r="F106" s="17">
        <v>45310</v>
      </c>
      <c r="G106" s="17">
        <v>45311</v>
      </c>
      <c r="H106" s="18">
        <v>45312</v>
      </c>
    </row>
    <row r="107" spans="1:8" ht="124.2" x14ac:dyDescent="0.3">
      <c r="B107" s="9" t="s">
        <v>134</v>
      </c>
      <c r="C107" s="9" t="s">
        <v>36</v>
      </c>
      <c r="D107" s="9" t="s">
        <v>50</v>
      </c>
      <c r="E107" s="9" t="s">
        <v>50</v>
      </c>
      <c r="F107" s="9" t="s">
        <v>93</v>
      </c>
      <c r="G107" s="9" t="s">
        <v>164</v>
      </c>
      <c r="H107" s="10" t="s">
        <v>182</v>
      </c>
    </row>
    <row r="108" spans="1:8" ht="16.5" customHeight="1" x14ac:dyDescent="0.3">
      <c r="B108" s="17">
        <f t="array" ref="B108:H108">Days+22+DATE(Calendar8Year,Calendar8MonthOption,1)-WEEKDAY(DATE(Calendar8Year,Calendar8MonthOption,1),WeekdayOption)</f>
        <v>45313</v>
      </c>
      <c r="C108" s="17">
        <v>45314</v>
      </c>
      <c r="D108" s="17">
        <v>45315</v>
      </c>
      <c r="E108" s="17">
        <v>45316</v>
      </c>
      <c r="F108" s="17">
        <v>45317</v>
      </c>
      <c r="G108" s="17">
        <v>45318</v>
      </c>
      <c r="H108" s="18">
        <v>45319</v>
      </c>
    </row>
    <row r="109" spans="1:8" ht="317.39999999999998" x14ac:dyDescent="0.3">
      <c r="B109" s="9" t="s">
        <v>50</v>
      </c>
      <c r="C109" s="9" t="s">
        <v>50</v>
      </c>
      <c r="D109" s="9" t="s">
        <v>90</v>
      </c>
      <c r="E109" s="9" t="s">
        <v>91</v>
      </c>
      <c r="F109" s="9" t="s">
        <v>92</v>
      </c>
      <c r="G109" s="9" t="s">
        <v>16</v>
      </c>
      <c r="H109" s="10" t="s">
        <v>182</v>
      </c>
    </row>
    <row r="110" spans="1:8" ht="16.5" customHeight="1" x14ac:dyDescent="0.3">
      <c r="B110" s="17">
        <f t="array" ref="B110:H110">Days+29+DATE(Calendar8Year,Calendar8MonthOption,1)-WEEKDAY(DATE(Calendar8Year,Calendar8MonthOption,1),WeekdayOption)</f>
        <v>45320</v>
      </c>
      <c r="C110" s="17">
        <v>45321</v>
      </c>
      <c r="D110" s="17">
        <v>45322</v>
      </c>
      <c r="E110" s="17">
        <v>45323</v>
      </c>
      <c r="F110" s="17">
        <v>45324</v>
      </c>
      <c r="G110" s="17">
        <v>45325</v>
      </c>
      <c r="H110" s="18">
        <v>45326</v>
      </c>
    </row>
    <row r="111" spans="1:8" ht="57" customHeight="1" x14ac:dyDescent="0.3">
      <c r="B111" s="9" t="s">
        <v>50</v>
      </c>
      <c r="C111" s="9" t="s">
        <v>50</v>
      </c>
      <c r="D111" s="9" t="s">
        <v>50</v>
      </c>
      <c r="E111" s="9"/>
      <c r="F111" s="9"/>
      <c r="G111" s="9"/>
      <c r="H111" s="11"/>
    </row>
    <row r="112" spans="1:8" ht="16.5" customHeight="1" x14ac:dyDescent="0.3">
      <c r="B112" s="17">
        <f t="array" ref="B112:C112">Days+36+DATE(Calendar8Year,Calendar8MonthOption,1)-WEEKDAY(DATE(Calendar8Year,Calendar8MonthOption,1),WeekdayOption)</f>
        <v>45327</v>
      </c>
      <c r="C112" s="17">
        <v>45328</v>
      </c>
      <c r="D112" s="36" t="s">
        <v>0</v>
      </c>
      <c r="E112" s="36"/>
      <c r="F112" s="36"/>
      <c r="G112" s="36"/>
      <c r="H112" s="36"/>
    </row>
    <row r="113" spans="1:8" ht="63.75" customHeight="1" x14ac:dyDescent="0.3">
      <c r="B113" s="9"/>
      <c r="C113" s="9"/>
      <c r="D113" s="31"/>
      <c r="E113" s="31"/>
      <c r="F113" s="31"/>
      <c r="G113" s="31"/>
      <c r="H113" s="31"/>
    </row>
    <row r="114" spans="1:8" ht="54" customHeight="1" x14ac:dyDescent="0.9">
      <c r="A114" s="2"/>
      <c r="B114" s="1">
        <f>YEAR(DATE(Calendar8Year,Calendar8MonthOption+1,1))</f>
        <v>2024</v>
      </c>
      <c r="C114" s="35" t="str">
        <f>TEXT(DATE(Calendar8Year,Calendar8MonthOption+1,1),"mmmm")</f>
        <v>February</v>
      </c>
      <c r="D114" s="35"/>
      <c r="E114" s="35"/>
      <c r="F114" s="8"/>
      <c r="G114" s="8"/>
      <c r="H114" s="2"/>
    </row>
    <row r="115" spans="1:8" ht="14.25" customHeight="1" x14ac:dyDescent="0.3">
      <c r="A115" s="3"/>
      <c r="B115" s="6" t="str">
        <f>UPPER(TEXT(B116,"dddd"))</f>
        <v>MONDAY</v>
      </c>
      <c r="C115" s="7" t="str">
        <f t="shared" ref="C115" si="38">UPPER(TEXT(C116,"dddd"))</f>
        <v>TUESDAY</v>
      </c>
      <c r="D115" s="6" t="str">
        <f t="shared" ref="D115" si="39">UPPER(TEXT(D116,"dddd"))</f>
        <v>WEDNESDAY</v>
      </c>
      <c r="E115" s="7" t="str">
        <f t="shared" ref="E115" si="40">UPPER(TEXT(E116,"dddd"))</f>
        <v>THURSDAY</v>
      </c>
      <c r="F115" s="6" t="str">
        <f t="shared" ref="F115" si="41">UPPER(TEXT(F116,"dddd"))</f>
        <v>FRIDAY</v>
      </c>
      <c r="G115" s="7" t="str">
        <f t="shared" ref="G115" si="42">UPPER(TEXT(G116,"dddd"))</f>
        <v>SATURDAY</v>
      </c>
      <c r="H115" s="6" t="str">
        <f t="shared" ref="H115" si="43">UPPER(TEXT(H116,"dddd"))</f>
        <v>SUNDAY</v>
      </c>
    </row>
    <row r="116" spans="1:8" ht="16.5" customHeight="1" x14ac:dyDescent="0.3">
      <c r="B116" s="4">
        <f t="array" ref="B116:H116">Days+1+DATE(Calendar9Year,Calendar9MonthOption,1)-WEEKDAY(DATE(Calendar9Year,Calendar9MonthOption,1),WeekdayOption)</f>
        <v>45320</v>
      </c>
      <c r="C116" s="4">
        <v>45321</v>
      </c>
      <c r="D116" s="4">
        <v>45322</v>
      </c>
      <c r="E116" s="4">
        <v>45323</v>
      </c>
      <c r="F116" s="4">
        <v>45324</v>
      </c>
      <c r="G116" s="4">
        <v>45325</v>
      </c>
      <c r="H116" s="5">
        <v>45326</v>
      </c>
    </row>
    <row r="117" spans="1:8" ht="110.4" x14ac:dyDescent="0.3">
      <c r="B117" s="9"/>
      <c r="C117" s="9"/>
      <c r="D117" s="9"/>
      <c r="E117" s="42" t="s">
        <v>199</v>
      </c>
      <c r="F117" s="9" t="s">
        <v>50</v>
      </c>
      <c r="G117" s="9" t="s">
        <v>50</v>
      </c>
      <c r="H117" s="10" t="s">
        <v>182</v>
      </c>
    </row>
    <row r="118" spans="1:8" ht="16.5" customHeight="1" x14ac:dyDescent="0.3">
      <c r="B118" s="4">
        <f t="array" ref="B118:H118">Days+8+DATE(Calendar9Year,Calendar9MonthOption,1)-WEEKDAY(DATE(Calendar9Year,Calendar9MonthOption,1),WeekdayOption)</f>
        <v>45327</v>
      </c>
      <c r="C118" s="4">
        <v>45328</v>
      </c>
      <c r="D118" s="4">
        <v>45329</v>
      </c>
      <c r="E118" s="4">
        <v>45330</v>
      </c>
      <c r="F118" s="4">
        <v>45331</v>
      </c>
      <c r="G118" s="4">
        <v>45332</v>
      </c>
      <c r="H118" s="5">
        <v>45333</v>
      </c>
    </row>
    <row r="119" spans="1:8" ht="110.4" x14ac:dyDescent="0.3">
      <c r="B119" s="9" t="s">
        <v>165</v>
      </c>
      <c r="C119" s="9" t="s">
        <v>135</v>
      </c>
      <c r="D119" s="9" t="s">
        <v>89</v>
      </c>
      <c r="E119" s="41" t="s">
        <v>198</v>
      </c>
      <c r="F119" s="9" t="s">
        <v>145</v>
      </c>
      <c r="G119" s="9" t="s">
        <v>88</v>
      </c>
      <c r="H119" s="10" t="s">
        <v>182</v>
      </c>
    </row>
    <row r="120" spans="1:8" ht="16.5" customHeight="1" x14ac:dyDescent="0.3">
      <c r="B120" s="4">
        <f t="array" ref="B120:H120">Days+15+DATE(Calendar9Year,Calendar9MonthOption,1)-WEEKDAY(DATE(Calendar9Year,Calendar9MonthOption,1),WeekdayOption)</f>
        <v>45334</v>
      </c>
      <c r="C120" s="4">
        <v>45335</v>
      </c>
      <c r="D120" s="4">
        <v>45336</v>
      </c>
      <c r="E120" s="4">
        <v>45337</v>
      </c>
      <c r="F120" s="4">
        <v>45338</v>
      </c>
      <c r="G120" s="4">
        <v>45339</v>
      </c>
      <c r="H120" s="5">
        <v>45340</v>
      </c>
    </row>
    <row r="121" spans="1:8" ht="110.4" x14ac:dyDescent="0.3">
      <c r="B121" s="9" t="s">
        <v>50</v>
      </c>
      <c r="C121" s="9" t="s">
        <v>136</v>
      </c>
      <c r="D121" s="9" t="s">
        <v>176</v>
      </c>
      <c r="E121" s="9" t="s">
        <v>51</v>
      </c>
      <c r="F121" s="9" t="s">
        <v>12</v>
      </c>
      <c r="G121" s="9" t="s">
        <v>146</v>
      </c>
      <c r="H121" s="10" t="s">
        <v>42</v>
      </c>
    </row>
    <row r="122" spans="1:8" ht="16.5" customHeight="1" x14ac:dyDescent="0.3">
      <c r="B122" s="4">
        <f t="array" ref="B122:H122">Days+22+DATE(Calendar9Year,Calendar9MonthOption,1)-WEEKDAY(DATE(Calendar9Year,Calendar9MonthOption,1),WeekdayOption)</f>
        <v>45341</v>
      </c>
      <c r="C122" s="4">
        <v>45342</v>
      </c>
      <c r="D122" s="4">
        <v>45343</v>
      </c>
      <c r="E122" s="4">
        <v>45344</v>
      </c>
      <c r="F122" s="4">
        <v>45345</v>
      </c>
      <c r="G122" s="4">
        <v>45346</v>
      </c>
      <c r="H122" s="5">
        <v>45347</v>
      </c>
    </row>
    <row r="123" spans="1:8" ht="69" x14ac:dyDescent="0.3">
      <c r="B123" s="9" t="s">
        <v>137</v>
      </c>
      <c r="C123" s="9" t="s">
        <v>50</v>
      </c>
      <c r="D123" s="9" t="s">
        <v>50</v>
      </c>
      <c r="E123" s="9" t="s">
        <v>50</v>
      </c>
      <c r="F123" s="9" t="s">
        <v>14</v>
      </c>
      <c r="G123" s="9" t="s">
        <v>15</v>
      </c>
      <c r="H123" s="10" t="s">
        <v>182</v>
      </c>
    </row>
    <row r="124" spans="1:8" ht="16.5" customHeight="1" x14ac:dyDescent="0.3">
      <c r="B124" s="4">
        <f t="array" ref="B124:H124">Days+29+DATE(Calendar9Year,Calendar9MonthOption,1)-WEEKDAY(DATE(Calendar9Year,Calendar9MonthOption,1),WeekdayOption)</f>
        <v>45348</v>
      </c>
      <c r="C124" s="4">
        <v>45349</v>
      </c>
      <c r="D124" s="4">
        <v>45350</v>
      </c>
      <c r="E124" s="4">
        <v>45351</v>
      </c>
      <c r="F124" s="4">
        <v>45352</v>
      </c>
      <c r="G124" s="4">
        <v>45353</v>
      </c>
      <c r="H124" s="5">
        <v>45354</v>
      </c>
    </row>
    <row r="125" spans="1:8" ht="96.6" x14ac:dyDescent="0.3">
      <c r="B125" s="9" t="s">
        <v>50</v>
      </c>
      <c r="C125" s="9" t="s">
        <v>138</v>
      </c>
      <c r="D125" s="9" t="s">
        <v>156</v>
      </c>
      <c r="E125" s="9" t="s">
        <v>157</v>
      </c>
      <c r="F125" s="9"/>
      <c r="G125" s="9"/>
      <c r="H125" s="11"/>
    </row>
    <row r="126" spans="1:8" ht="16.5" customHeight="1" x14ac:dyDescent="0.3">
      <c r="B126" s="4">
        <f t="array" ref="B126:C126">Days+36+DATE(Calendar9Year,Calendar9MonthOption,1)-WEEKDAY(DATE(Calendar9Year,Calendar9MonthOption,1),WeekdayOption)</f>
        <v>45355</v>
      </c>
      <c r="C126" s="4">
        <v>45356</v>
      </c>
      <c r="D126" s="32" t="s">
        <v>0</v>
      </c>
      <c r="E126" s="33"/>
      <c r="F126" s="33"/>
      <c r="G126" s="33"/>
      <c r="H126" s="33"/>
    </row>
    <row r="127" spans="1:8" ht="63.75" customHeight="1" x14ac:dyDescent="0.3">
      <c r="B127" s="9"/>
      <c r="C127" s="9"/>
      <c r="D127" s="31"/>
      <c r="E127" s="31"/>
      <c r="F127" s="31"/>
      <c r="G127" s="31"/>
      <c r="H127" s="31"/>
    </row>
    <row r="128" spans="1:8" ht="54" customHeight="1" x14ac:dyDescent="0.9">
      <c r="A128" s="2"/>
      <c r="B128" s="1">
        <f>YEAR(DATE(Calendar9Year,Calendar9MonthOption+1,1))</f>
        <v>2024</v>
      </c>
      <c r="C128" s="35" t="str">
        <f>TEXT(DATE(Calendar9Year,Calendar9MonthOption+1,1),"mmmm")</f>
        <v>March</v>
      </c>
      <c r="D128" s="35"/>
      <c r="E128" s="35"/>
      <c r="F128" s="8"/>
      <c r="G128" s="8"/>
      <c r="H128" s="2"/>
    </row>
    <row r="129" spans="1:8" ht="14.25" customHeight="1" x14ac:dyDescent="0.3">
      <c r="A129" s="3"/>
      <c r="B129" s="6" t="str">
        <f>UPPER(TEXT(B130,"dddd"))</f>
        <v>MONDAY</v>
      </c>
      <c r="C129" s="7" t="str">
        <f t="shared" ref="C129:H129" si="44">UPPER(TEXT(C130,"dddd"))</f>
        <v>TUESDAY</v>
      </c>
      <c r="D129" s="6" t="str">
        <f t="shared" si="44"/>
        <v>WEDNESDAY</v>
      </c>
      <c r="E129" s="7" t="str">
        <f t="shared" si="44"/>
        <v>THURSDAY</v>
      </c>
      <c r="F129" s="6" t="str">
        <f t="shared" si="44"/>
        <v>FRIDAY</v>
      </c>
      <c r="G129" s="7" t="str">
        <f t="shared" si="44"/>
        <v>SATURDAY</v>
      </c>
      <c r="H129" s="6" t="str">
        <f t="shared" si="44"/>
        <v>SUNDAY</v>
      </c>
    </row>
    <row r="130" spans="1:8" ht="16.5" customHeight="1" x14ac:dyDescent="0.3">
      <c r="B130" s="4">
        <f t="array" ref="B130:H130">Days+1+DATE(Calendar10Year,Calendar10MonthOption,1)-WEEKDAY(DATE(Calendar10Year,Calendar10MonthOption,1),WeekdayOption)</f>
        <v>45348</v>
      </c>
      <c r="C130" s="4">
        <v>45349</v>
      </c>
      <c r="D130" s="4">
        <v>45350</v>
      </c>
      <c r="E130" s="4">
        <v>45351</v>
      </c>
      <c r="F130" s="4">
        <v>45352</v>
      </c>
      <c r="G130" s="4">
        <v>45353</v>
      </c>
      <c r="H130" s="5">
        <v>45354</v>
      </c>
    </row>
    <row r="131" spans="1:8" ht="69" x14ac:dyDescent="0.3">
      <c r="B131" s="9"/>
      <c r="C131" s="9"/>
      <c r="D131" s="9"/>
      <c r="E131" s="9"/>
      <c r="F131" s="9" t="s">
        <v>51</v>
      </c>
      <c r="G131" s="9" t="s">
        <v>180</v>
      </c>
      <c r="H131" s="10" t="s">
        <v>64</v>
      </c>
    </row>
    <row r="132" spans="1:8" ht="16.5" customHeight="1" x14ac:dyDescent="0.3">
      <c r="B132" s="4">
        <f t="array" ref="B132:H132">Days+8+DATE(Calendar10Year,Calendar10MonthOption,1)-WEEKDAY(DATE(Calendar10Year,Calendar10MonthOption,1),WeekdayOption)</f>
        <v>45355</v>
      </c>
      <c r="C132" s="4">
        <v>45356</v>
      </c>
      <c r="D132" s="4">
        <v>45357</v>
      </c>
      <c r="E132" s="4">
        <v>45358</v>
      </c>
      <c r="F132" s="4">
        <v>45359</v>
      </c>
      <c r="G132" s="4">
        <v>45360</v>
      </c>
      <c r="H132" s="5">
        <v>45361</v>
      </c>
    </row>
    <row r="133" spans="1:8" ht="234.6" x14ac:dyDescent="0.3">
      <c r="B133" s="9" t="s">
        <v>141</v>
      </c>
      <c r="C133" s="9" t="s">
        <v>140</v>
      </c>
      <c r="D133" s="9" t="s">
        <v>65</v>
      </c>
      <c r="E133" s="9" t="s">
        <v>139</v>
      </c>
      <c r="F133" s="9" t="s">
        <v>196</v>
      </c>
      <c r="G133" s="9" t="s">
        <v>87</v>
      </c>
      <c r="H133" s="10" t="s">
        <v>66</v>
      </c>
    </row>
    <row r="134" spans="1:8" ht="16.5" customHeight="1" x14ac:dyDescent="0.3">
      <c r="B134" s="4">
        <f t="array" ref="B134:H134">Days+15+DATE(Calendar10Year,Calendar10MonthOption,1)-WEEKDAY(DATE(Calendar10Year,Calendar10MonthOption,1),WeekdayOption)</f>
        <v>45362</v>
      </c>
      <c r="C134" s="4">
        <v>45363</v>
      </c>
      <c r="D134" s="4">
        <v>45364</v>
      </c>
      <c r="E134" s="4">
        <v>45365</v>
      </c>
      <c r="F134" s="4">
        <v>45366</v>
      </c>
      <c r="G134" s="4">
        <v>45367</v>
      </c>
      <c r="H134" s="5">
        <v>45368</v>
      </c>
    </row>
    <row r="135" spans="1:8" ht="96.6" x14ac:dyDescent="0.3">
      <c r="B135" s="9" t="s">
        <v>50</v>
      </c>
      <c r="C135" s="9" t="s">
        <v>67</v>
      </c>
      <c r="D135" s="9" t="s">
        <v>86</v>
      </c>
      <c r="E135" s="9" t="s">
        <v>51</v>
      </c>
      <c r="F135" s="9" t="s">
        <v>85</v>
      </c>
      <c r="G135" s="9" t="s">
        <v>178</v>
      </c>
      <c r="H135" s="10" t="s">
        <v>182</v>
      </c>
    </row>
    <row r="136" spans="1:8" ht="16.5" customHeight="1" x14ac:dyDescent="0.3">
      <c r="B136" s="4">
        <f t="array" ref="B136:H136">Days+22+DATE(Calendar10Year,Calendar10MonthOption,1)-WEEKDAY(DATE(Calendar10Year,Calendar10MonthOption,1),WeekdayOption)</f>
        <v>45369</v>
      </c>
      <c r="C136" s="4">
        <v>45370</v>
      </c>
      <c r="D136" s="4">
        <v>45371</v>
      </c>
      <c r="E136" s="4">
        <v>45372</v>
      </c>
      <c r="F136" s="4">
        <v>45373</v>
      </c>
      <c r="G136" s="4">
        <v>45374</v>
      </c>
      <c r="H136" s="5">
        <v>45375</v>
      </c>
    </row>
    <row r="137" spans="1:8" ht="151.80000000000001" x14ac:dyDescent="0.3">
      <c r="B137" s="9" t="s">
        <v>68</v>
      </c>
      <c r="C137" s="9" t="s">
        <v>50</v>
      </c>
      <c r="D137" s="9" t="s">
        <v>50</v>
      </c>
      <c r="E137" s="9" t="s">
        <v>83</v>
      </c>
      <c r="F137" s="9" t="s">
        <v>84</v>
      </c>
      <c r="G137" s="9" t="s">
        <v>197</v>
      </c>
      <c r="H137" s="10" t="s">
        <v>182</v>
      </c>
    </row>
    <row r="138" spans="1:8" ht="16.5" customHeight="1" x14ac:dyDescent="0.3">
      <c r="B138" s="4">
        <f t="array" ref="B138:H138">Days+29+DATE(Calendar10Year,Calendar10MonthOption,1)-WEEKDAY(DATE(Calendar10Year,Calendar10MonthOption,1),WeekdayOption)</f>
        <v>45376</v>
      </c>
      <c r="C138" s="4">
        <v>45377</v>
      </c>
      <c r="D138" s="4">
        <v>45378</v>
      </c>
      <c r="E138" s="4">
        <v>45379</v>
      </c>
      <c r="F138" s="4">
        <v>45380</v>
      </c>
      <c r="G138" s="4">
        <v>45381</v>
      </c>
      <c r="H138" s="5">
        <v>45382</v>
      </c>
    </row>
    <row r="139" spans="1:8" ht="124.2" x14ac:dyDescent="0.3">
      <c r="B139" s="9" t="s">
        <v>11</v>
      </c>
      <c r="C139" s="9" t="s">
        <v>65</v>
      </c>
      <c r="D139" s="9" t="s">
        <v>82</v>
      </c>
      <c r="E139" s="9" t="s">
        <v>81</v>
      </c>
      <c r="F139" s="9" t="s">
        <v>50</v>
      </c>
      <c r="G139" s="9" t="s">
        <v>80</v>
      </c>
      <c r="H139" s="11" t="s">
        <v>182</v>
      </c>
    </row>
    <row r="140" spans="1:8" ht="16.5" customHeight="1" x14ac:dyDescent="0.3">
      <c r="B140" s="4">
        <f t="array" ref="B140:C140">Days+36+DATE(Calendar10Year,Calendar10MonthOption,1)-WEEKDAY(DATE(Calendar10Year,Calendar10MonthOption,1),WeekdayOption)</f>
        <v>45383</v>
      </c>
      <c r="C140" s="4">
        <v>45384</v>
      </c>
      <c r="D140" s="32" t="s">
        <v>0</v>
      </c>
      <c r="E140" s="33"/>
      <c r="F140" s="33"/>
      <c r="G140" s="33"/>
      <c r="H140" s="33"/>
    </row>
    <row r="141" spans="1:8" ht="63.75" customHeight="1" x14ac:dyDescent="0.3">
      <c r="B141" s="9"/>
      <c r="C141" s="9"/>
      <c r="D141" s="31"/>
      <c r="E141" s="31"/>
      <c r="F141" s="31"/>
      <c r="G141" s="31"/>
      <c r="H141" s="31"/>
    </row>
    <row r="142" spans="1:8" ht="54" customHeight="1" x14ac:dyDescent="0.9">
      <c r="B142" s="1">
        <f>YEAR(DATE(Calendar10Year,Calendar10MonthOption+1,1))</f>
        <v>2024</v>
      </c>
      <c r="C142" s="35" t="str">
        <f>TEXT(DATE(Calendar10Year,Calendar10MonthOption+1,1),"mmmm")</f>
        <v>April</v>
      </c>
      <c r="D142" s="35"/>
      <c r="E142" s="35"/>
      <c r="F142" s="8"/>
      <c r="G142" s="8"/>
      <c r="H142" s="2"/>
    </row>
    <row r="143" spans="1:8" ht="14.25" customHeight="1" x14ac:dyDescent="0.3">
      <c r="B143" s="6" t="str">
        <f>UPPER(TEXT(B144,"dddd"))</f>
        <v>MONDAY</v>
      </c>
      <c r="C143" s="7" t="str">
        <f t="shared" ref="C143:H143" si="45">UPPER(TEXT(C144,"dddd"))</f>
        <v>TUESDAY</v>
      </c>
      <c r="D143" s="6" t="str">
        <f t="shared" si="45"/>
        <v>WEDNESDAY</v>
      </c>
      <c r="E143" s="7" t="str">
        <f t="shared" si="45"/>
        <v>THURSDAY</v>
      </c>
      <c r="F143" s="6" t="str">
        <f t="shared" si="45"/>
        <v>FRIDAY</v>
      </c>
      <c r="G143" s="7" t="str">
        <f t="shared" si="45"/>
        <v>SATURDAY</v>
      </c>
      <c r="H143" s="6" t="str">
        <f t="shared" si="45"/>
        <v>SUNDAY</v>
      </c>
    </row>
    <row r="144" spans="1:8" ht="16.5" customHeight="1" x14ac:dyDescent="0.3">
      <c r="B144" s="4">
        <f t="array" ref="B144:H144">Days+1+DATE(Calendar11Year,Calendar11MonthOption,1)-WEEKDAY(DATE(Calendar11Year,Calendar11MonthOption,1),WeekdayOption)</f>
        <v>45383</v>
      </c>
      <c r="C144" s="4">
        <v>45384</v>
      </c>
      <c r="D144" s="4">
        <v>45385</v>
      </c>
      <c r="E144" s="4">
        <v>45386</v>
      </c>
      <c r="F144" s="4">
        <v>45387</v>
      </c>
      <c r="G144" s="4">
        <v>45388</v>
      </c>
      <c r="H144" s="5">
        <v>45389</v>
      </c>
    </row>
    <row r="145" spans="2:8" ht="193.2" x14ac:dyDescent="0.3">
      <c r="B145" s="9" t="s">
        <v>6</v>
      </c>
      <c r="C145" s="9" t="s">
        <v>50</v>
      </c>
      <c r="D145" s="9" t="s">
        <v>46</v>
      </c>
      <c r="E145" s="9" t="s">
        <v>50</v>
      </c>
      <c r="F145" s="13" t="s">
        <v>173</v>
      </c>
      <c r="G145" s="9" t="s">
        <v>51</v>
      </c>
      <c r="H145" s="10" t="s">
        <v>182</v>
      </c>
    </row>
    <row r="146" spans="2:8" ht="39" customHeight="1" x14ac:dyDescent="0.3">
      <c r="B146" s="4">
        <f t="array" ref="B146:H146">Days+8+DATE(Calendar11Year,Calendar11MonthOption,1)-WEEKDAY(DATE(Calendar11Year,Calendar11MonthOption,1),WeekdayOption)</f>
        <v>45390</v>
      </c>
      <c r="C146" s="4">
        <v>45391</v>
      </c>
      <c r="D146" s="4">
        <v>45392</v>
      </c>
      <c r="E146" s="4">
        <v>45393</v>
      </c>
      <c r="F146" s="4">
        <v>45394</v>
      </c>
      <c r="G146" s="4">
        <v>45395</v>
      </c>
      <c r="H146" s="5">
        <v>45396</v>
      </c>
    </row>
    <row r="147" spans="2:8" ht="248.4" x14ac:dyDescent="0.3">
      <c r="B147" s="9"/>
      <c r="C147" s="9"/>
      <c r="D147" s="9" t="s">
        <v>79</v>
      </c>
      <c r="E147" s="9" t="s">
        <v>51</v>
      </c>
      <c r="F147" s="9" t="s">
        <v>148</v>
      </c>
      <c r="G147" s="9" t="s">
        <v>51</v>
      </c>
      <c r="H147" s="10" t="s">
        <v>182</v>
      </c>
    </row>
    <row r="148" spans="2:8" ht="43.8" customHeight="1" x14ac:dyDescent="0.3">
      <c r="B148" s="4">
        <f t="array" ref="B148:H148">Days+15+DATE(Calendar11Year,Calendar11MonthOption,1)-WEEKDAY(DATE(Calendar11Year,Calendar11MonthOption,1),WeekdayOption)</f>
        <v>45397</v>
      </c>
      <c r="C148" s="4">
        <v>45398</v>
      </c>
      <c r="D148" s="4">
        <v>45399</v>
      </c>
      <c r="E148" s="4">
        <v>45400</v>
      </c>
      <c r="F148" s="4">
        <v>45401</v>
      </c>
      <c r="G148" s="4">
        <v>45402</v>
      </c>
      <c r="H148" s="5">
        <v>45403</v>
      </c>
    </row>
    <row r="149" spans="2:8" ht="55.2" x14ac:dyDescent="0.3">
      <c r="B149" s="9" t="s">
        <v>7</v>
      </c>
      <c r="C149" s="9" t="s">
        <v>8</v>
      </c>
      <c r="D149" s="9" t="s">
        <v>50</v>
      </c>
      <c r="E149" s="9" t="s">
        <v>50</v>
      </c>
      <c r="F149" s="9" t="s">
        <v>9</v>
      </c>
      <c r="G149" s="9" t="s">
        <v>50</v>
      </c>
      <c r="H149" s="10" t="s">
        <v>182</v>
      </c>
    </row>
    <row r="150" spans="2:8" ht="16.5" customHeight="1" x14ac:dyDescent="0.3">
      <c r="B150" s="4">
        <f t="array" ref="B150:H150">Days+22+DATE(Calendar11Year,Calendar11MonthOption,1)-WEEKDAY(DATE(Calendar11Year,Calendar11MonthOption,1),WeekdayOption)</f>
        <v>45404</v>
      </c>
      <c r="C150" s="4">
        <v>45405</v>
      </c>
      <c r="D150" s="4">
        <v>45406</v>
      </c>
      <c r="E150" s="4">
        <v>45407</v>
      </c>
      <c r="F150" s="4">
        <v>45408</v>
      </c>
      <c r="G150" s="4">
        <v>45409</v>
      </c>
      <c r="H150" s="5">
        <v>45410</v>
      </c>
    </row>
    <row r="151" spans="2:8" ht="41.4" x14ac:dyDescent="0.3">
      <c r="B151" s="9" t="s">
        <v>43</v>
      </c>
      <c r="C151" s="9" t="s">
        <v>50</v>
      </c>
      <c r="D151" s="9" t="s">
        <v>50</v>
      </c>
      <c r="E151" s="9" t="s">
        <v>50</v>
      </c>
      <c r="F151" s="9" t="s">
        <v>10</v>
      </c>
      <c r="G151" s="9" t="s">
        <v>51</v>
      </c>
      <c r="H151" s="10" t="s">
        <v>182</v>
      </c>
    </row>
    <row r="152" spans="2:8" ht="16.5" customHeight="1" x14ac:dyDescent="0.3">
      <c r="B152" s="4">
        <f t="array" ref="B152:H152">Days+29+DATE(Calendar11Year,Calendar11MonthOption,1)-WEEKDAY(DATE(Calendar11Year,Calendar11MonthOption,1),WeekdayOption)</f>
        <v>45411</v>
      </c>
      <c r="C152" s="4">
        <v>45412</v>
      </c>
      <c r="D152" s="4">
        <v>45413</v>
      </c>
      <c r="E152" s="4">
        <v>45414</v>
      </c>
      <c r="F152" s="4">
        <v>45415</v>
      </c>
      <c r="G152" s="4">
        <v>45416</v>
      </c>
      <c r="H152" s="5">
        <v>45417</v>
      </c>
    </row>
    <row r="153" spans="2:8" ht="27.6" x14ac:dyDescent="0.3">
      <c r="B153" s="9" t="s">
        <v>50</v>
      </c>
      <c r="C153" s="9" t="s">
        <v>166</v>
      </c>
      <c r="D153" s="9"/>
      <c r="E153" s="9"/>
      <c r="F153" s="9"/>
      <c r="G153" s="9"/>
      <c r="H153" s="11"/>
    </row>
    <row r="154" spans="2:8" ht="16.5" customHeight="1" x14ac:dyDescent="0.3">
      <c r="B154" s="4">
        <f t="array" ref="B154:C154">Days+36+DATE(Calendar11Year,Calendar11MonthOption,1)-WEEKDAY(DATE(Calendar11Year,Calendar11MonthOption,1),WeekdayOption)</f>
        <v>45418</v>
      </c>
      <c r="C154" s="4">
        <v>45419</v>
      </c>
      <c r="D154" s="32" t="s">
        <v>0</v>
      </c>
      <c r="E154" s="33"/>
      <c r="F154" s="33"/>
      <c r="G154" s="33"/>
      <c r="H154" s="33"/>
    </row>
    <row r="155" spans="2:8" ht="63.75" customHeight="1" x14ac:dyDescent="0.3">
      <c r="B155" s="9"/>
      <c r="C155" s="9"/>
      <c r="D155" s="31"/>
      <c r="E155" s="31"/>
      <c r="F155" s="31"/>
      <c r="G155" s="31"/>
      <c r="H155" s="31"/>
    </row>
    <row r="156" spans="2:8" ht="54" customHeight="1" x14ac:dyDescent="0.9">
      <c r="B156" s="1">
        <f>YEAR(DATE(Calendar11Year,Calendar11MonthOption+1,1))</f>
        <v>2024</v>
      </c>
      <c r="C156" s="35" t="str">
        <f>TEXT(DATE(Calendar11Year,Calendar11MonthOption+1,1),"mmmm")</f>
        <v>May</v>
      </c>
      <c r="D156" s="35"/>
      <c r="E156" s="35"/>
      <c r="F156" s="8"/>
      <c r="G156" s="8"/>
      <c r="H156" s="2"/>
    </row>
    <row r="157" spans="2:8" ht="14.25" customHeight="1" x14ac:dyDescent="0.3">
      <c r="B157" s="6" t="str">
        <f>UPPER(TEXT(B158,"dddd"))</f>
        <v>MONDAY</v>
      </c>
      <c r="C157" s="7" t="str">
        <f t="shared" ref="C157:H157" si="46">UPPER(TEXT(C158,"dddd"))</f>
        <v>TUESDAY</v>
      </c>
      <c r="D157" s="6" t="str">
        <f t="shared" si="46"/>
        <v>WEDNESDAY</v>
      </c>
      <c r="E157" s="7" t="str">
        <f t="shared" si="46"/>
        <v>THURSDAY</v>
      </c>
      <c r="F157" s="6" t="str">
        <f t="shared" si="46"/>
        <v>FRIDAY</v>
      </c>
      <c r="G157" s="7" t="str">
        <f t="shared" si="46"/>
        <v>SATURDAY</v>
      </c>
      <c r="H157" s="6" t="str">
        <f t="shared" si="46"/>
        <v>SUNDAY</v>
      </c>
    </row>
    <row r="158" spans="2:8" ht="16.5" customHeight="1" x14ac:dyDescent="0.3">
      <c r="B158" s="4">
        <f t="array" ref="B158:H158">Days+1+DATE(Calendar12Year,Calendar12MonthOption,1)-WEEKDAY(DATE(Calendar12Year,Calendar12MonthOption,1),WeekdayOption)</f>
        <v>45411</v>
      </c>
      <c r="C158" s="4">
        <v>45412</v>
      </c>
      <c r="D158" s="4">
        <v>45413</v>
      </c>
      <c r="E158" s="4">
        <v>45414</v>
      </c>
      <c r="F158" s="4">
        <v>45415</v>
      </c>
      <c r="G158" s="4">
        <v>45416</v>
      </c>
      <c r="H158" s="5">
        <v>45417</v>
      </c>
    </row>
    <row r="159" spans="2:8" ht="82.8" x14ac:dyDescent="0.3">
      <c r="B159" s="9"/>
      <c r="C159" s="9"/>
      <c r="D159" s="9" t="s">
        <v>181</v>
      </c>
      <c r="E159" s="9" t="s">
        <v>51</v>
      </c>
      <c r="F159" s="9" t="s">
        <v>69</v>
      </c>
      <c r="G159" s="9" t="s">
        <v>50</v>
      </c>
      <c r="H159" s="10" t="s">
        <v>182</v>
      </c>
    </row>
    <row r="160" spans="2:8" ht="16.5" customHeight="1" x14ac:dyDescent="0.3">
      <c r="B160" s="4">
        <f t="array" ref="B160:H160">Days+8+DATE(Calendar12Year,Calendar12MonthOption,1)-WEEKDAY(DATE(Calendar12Year,Calendar12MonthOption,1),WeekdayOption)</f>
        <v>45418</v>
      </c>
      <c r="C160" s="4">
        <v>45419</v>
      </c>
      <c r="D160" s="4">
        <v>45420</v>
      </c>
      <c r="E160" s="4">
        <v>45421</v>
      </c>
      <c r="F160" s="4">
        <v>45422</v>
      </c>
      <c r="G160" s="4">
        <v>45423</v>
      </c>
      <c r="H160" s="5">
        <v>45424</v>
      </c>
    </row>
    <row r="161" spans="2:8" ht="69" x14ac:dyDescent="0.3">
      <c r="B161" s="9" t="s">
        <v>70</v>
      </c>
      <c r="C161" s="9" t="s">
        <v>50</v>
      </c>
      <c r="D161" s="9" t="s">
        <v>76</v>
      </c>
      <c r="E161" s="9" t="s">
        <v>75</v>
      </c>
      <c r="F161" s="9" t="s">
        <v>77</v>
      </c>
      <c r="G161" s="9" t="s">
        <v>78</v>
      </c>
      <c r="H161" s="10" t="s">
        <v>182</v>
      </c>
    </row>
    <row r="162" spans="2:8" ht="16.5" customHeight="1" x14ac:dyDescent="0.3">
      <c r="B162" s="4">
        <f t="array" ref="B162:H162">Days+15+DATE(Calendar12Year,Calendar12MonthOption,1)-WEEKDAY(DATE(Calendar12Year,Calendar12MonthOption,1),WeekdayOption)</f>
        <v>45425</v>
      </c>
      <c r="C162" s="4">
        <v>45426</v>
      </c>
      <c r="D162" s="4">
        <v>45427</v>
      </c>
      <c r="E162" s="4">
        <v>45428</v>
      </c>
      <c r="F162" s="4">
        <v>45429</v>
      </c>
      <c r="G162" s="4">
        <v>45430</v>
      </c>
      <c r="H162" s="5">
        <v>45431</v>
      </c>
    </row>
    <row r="163" spans="2:8" ht="82.8" x14ac:dyDescent="0.3">
      <c r="B163" s="9" t="s">
        <v>74</v>
      </c>
      <c r="C163" s="9" t="s">
        <v>71</v>
      </c>
      <c r="D163" s="9" t="s">
        <v>188</v>
      </c>
      <c r="E163" s="9" t="s">
        <v>187</v>
      </c>
      <c r="F163" s="9" t="s">
        <v>186</v>
      </c>
      <c r="G163" s="9" t="s">
        <v>50</v>
      </c>
      <c r="H163" s="10" t="s">
        <v>182</v>
      </c>
    </row>
    <row r="164" spans="2:8" ht="22.2" x14ac:dyDescent="0.3">
      <c r="B164" s="4">
        <f t="array" ref="B164:H164">Days+22+DATE(Calendar12Year,Calendar12MonthOption,1)-WEEKDAY(DATE(Calendar12Year,Calendar12MonthOption,1),WeekdayOption)</f>
        <v>45432</v>
      </c>
      <c r="C164" s="4">
        <v>45433</v>
      </c>
      <c r="D164" s="4">
        <v>45434</v>
      </c>
      <c r="E164" s="4">
        <v>45435</v>
      </c>
      <c r="F164" s="4">
        <v>45436</v>
      </c>
      <c r="G164" s="4">
        <v>45437</v>
      </c>
      <c r="H164" s="5">
        <v>45438</v>
      </c>
    </row>
    <row r="165" spans="2:8" ht="276" x14ac:dyDescent="0.3">
      <c r="B165" s="9" t="s">
        <v>5</v>
      </c>
      <c r="C165" s="9" t="s">
        <v>72</v>
      </c>
      <c r="D165" s="9" t="s">
        <v>185</v>
      </c>
      <c r="E165" s="9" t="s">
        <v>183</v>
      </c>
      <c r="F165" s="9" t="s">
        <v>50</v>
      </c>
      <c r="G165" s="9" t="s">
        <v>184</v>
      </c>
      <c r="H165" s="10" t="s">
        <v>182</v>
      </c>
    </row>
    <row r="166" spans="2:8" ht="22.2" x14ac:dyDescent="0.3">
      <c r="B166" s="4">
        <f t="array" ref="B166:H166">Days+29+DATE(Calendar12Year,Calendar12MonthOption,1)-WEEKDAY(DATE(Calendar12Year,Calendar12MonthOption,1),WeekdayOption)</f>
        <v>45439</v>
      </c>
      <c r="C166" s="4">
        <v>45440</v>
      </c>
      <c r="D166" s="4">
        <v>45441</v>
      </c>
      <c r="E166" s="4">
        <v>45442</v>
      </c>
      <c r="F166" s="4">
        <v>45443</v>
      </c>
      <c r="G166" s="4">
        <v>45444</v>
      </c>
      <c r="H166" s="5">
        <v>45445</v>
      </c>
    </row>
    <row r="167" spans="2:8" ht="27.6" x14ac:dyDescent="0.3">
      <c r="B167" s="9" t="s">
        <v>50</v>
      </c>
      <c r="C167" s="9" t="s">
        <v>50</v>
      </c>
      <c r="D167" s="9" t="s">
        <v>50</v>
      </c>
      <c r="E167" s="9" t="s">
        <v>73</v>
      </c>
      <c r="F167" s="9" t="s">
        <v>50</v>
      </c>
      <c r="G167" s="9" t="s">
        <v>51</v>
      </c>
      <c r="H167" s="11"/>
    </row>
    <row r="168" spans="2:8" ht="16.5" customHeight="1" x14ac:dyDescent="0.3">
      <c r="B168" s="4">
        <f t="array" ref="B168:C168">Days+36+DATE(Calendar12Year,Calendar12MonthOption,1)-WEEKDAY(DATE(Calendar12Year,Calendar12MonthOption,1),WeekdayOption)</f>
        <v>45446</v>
      </c>
      <c r="C168" s="4">
        <v>45447</v>
      </c>
      <c r="D168" s="32" t="s">
        <v>0</v>
      </c>
      <c r="E168" s="33"/>
      <c r="F168" s="33"/>
      <c r="G168" s="33"/>
      <c r="H168" s="33"/>
    </row>
    <row r="169" spans="2:8" x14ac:dyDescent="0.3">
      <c r="B169" s="9"/>
      <c r="C169" s="9"/>
      <c r="D169" s="31"/>
      <c r="E169" s="31"/>
      <c r="F169" s="31"/>
      <c r="G169" s="31"/>
      <c r="H169" s="31"/>
    </row>
  </sheetData>
  <mergeCells count="37">
    <mergeCell ref="A1:H1"/>
    <mergeCell ref="A2:H2"/>
    <mergeCell ref="C3:E3"/>
    <mergeCell ref="C17:E17"/>
    <mergeCell ref="C31:E31"/>
    <mergeCell ref="C44:E44"/>
    <mergeCell ref="D84:H84"/>
    <mergeCell ref="D154:H154"/>
    <mergeCell ref="D15:H15"/>
    <mergeCell ref="D16:H16"/>
    <mergeCell ref="D43:H43"/>
    <mergeCell ref="D57:H57"/>
    <mergeCell ref="D71:H71"/>
    <mergeCell ref="D56:H56"/>
    <mergeCell ref="D70:H70"/>
    <mergeCell ref="D29:H29"/>
    <mergeCell ref="D30:H30"/>
    <mergeCell ref="C58:E58"/>
    <mergeCell ref="C72:E72"/>
    <mergeCell ref="C86:E86"/>
    <mergeCell ref="D85:H85"/>
    <mergeCell ref="D169:H169"/>
    <mergeCell ref="D140:H140"/>
    <mergeCell ref="D141:H141"/>
    <mergeCell ref="D98:H98"/>
    <mergeCell ref="D155:H155"/>
    <mergeCell ref="D168:H168"/>
    <mergeCell ref="C128:E128"/>
    <mergeCell ref="C142:E142"/>
    <mergeCell ref="C156:E156"/>
    <mergeCell ref="D127:H127"/>
    <mergeCell ref="D112:H112"/>
    <mergeCell ref="D126:H126"/>
    <mergeCell ref="D99:H99"/>
    <mergeCell ref="D113:H113"/>
    <mergeCell ref="C114:E114"/>
    <mergeCell ref="C100:E100"/>
  </mergeCells>
  <phoneticPr fontId="2" type="noConversion"/>
  <conditionalFormatting sqref="B5:H5 B7:H7 B9:H9 B11:H11 B13:H13 B15:C15">
    <cfRule type="expression" dxfId="11" priority="38">
      <formula>MONTH(B5)&lt;&gt;Calendar1MonthOption</formula>
    </cfRule>
  </conditionalFormatting>
  <conditionalFormatting sqref="B19:H19 B21:H21 B23:H23 B25:H25 B27:H27 B29:C29">
    <cfRule type="expression" dxfId="10" priority="27">
      <formula>MONTH(B19)&lt;&gt;Calendar2MonthOption</formula>
    </cfRule>
  </conditionalFormatting>
  <conditionalFormatting sqref="B33:H33 B35:H35 B37:H37 B39:H39 B41:H41">
    <cfRule type="expression" dxfId="9" priority="25">
      <formula>MONTH(B33)&lt;&gt;Calendar3MonthOption</formula>
    </cfRule>
  </conditionalFormatting>
  <conditionalFormatting sqref="B46:H46 B48:H48 B50:H50 B52:H52 B54:H54 B56:C56">
    <cfRule type="expression" dxfId="8" priority="23">
      <formula>MONTH(B46)&lt;&gt;Calendar4MonthOption</formula>
    </cfRule>
  </conditionalFormatting>
  <conditionalFormatting sqref="B60:H60 B62:H62 B64:H64 B66:H66 B68:H68 B70:C70">
    <cfRule type="expression" dxfId="7" priority="21">
      <formula>MONTH(B60)&lt;&gt;Calendar5MonthOption</formula>
    </cfRule>
  </conditionalFormatting>
  <conditionalFormatting sqref="B74:H74 B76:H76 B78:H78 B80:H80 B82:H82 B84:C84">
    <cfRule type="expression" dxfId="6" priority="19">
      <formula>MONTH(B74)&lt;&gt;Calendar6MonthOption</formula>
    </cfRule>
  </conditionalFormatting>
  <conditionalFormatting sqref="B88:H88 B90:H90 B92:H92 B94:H94 B96:H96 B98:C98">
    <cfRule type="expression" dxfId="5" priority="17">
      <formula>MONTH(B88)&lt;&gt;Calendar7MonthOption</formula>
    </cfRule>
  </conditionalFormatting>
  <conditionalFormatting sqref="B102:H102 B104:H104 B106:H106 B108:H108 B110:H110 B112:C112">
    <cfRule type="expression" dxfId="4" priority="15">
      <formula>MONTH(B102)&lt;&gt;Calendar8MonthOption</formula>
    </cfRule>
  </conditionalFormatting>
  <conditionalFormatting sqref="B116:H116 B118:H118 B120:H120 B122:H122 B124:H124 B126:C126">
    <cfRule type="expression" dxfId="3" priority="13">
      <formula>MONTH(B116)&lt;&gt;Calendar9MonthOption</formula>
    </cfRule>
  </conditionalFormatting>
  <conditionalFormatting sqref="B130:H130 B132:H132 B134:H134 B136:H136 B138:H138 B140:C140">
    <cfRule type="expression" dxfId="2" priority="3">
      <formula>MONTH(B130)&lt;&gt;Calendar10MonthOption</formula>
    </cfRule>
  </conditionalFormatting>
  <conditionalFormatting sqref="B144:H144 B146:H146 B148:H148 B150:H150 B152:H152 B154:C154">
    <cfRule type="expression" dxfId="1" priority="2">
      <formula>MONTH(B144)&lt;&gt;Calendar11MonthOption</formula>
    </cfRule>
  </conditionalFormatting>
  <conditionalFormatting sqref="B158:H158 B160:H160 B162:H162 B164:H164 B166:H166 B168:C168">
    <cfRule type="expression" dxfId="0" priority="1">
      <formula>MONTH(B158)&lt;&gt;Calendar12MonthOption</formula>
    </cfRule>
  </conditionalFormatting>
  <dataValidations xWindow="1027" yWindow="606" count="14">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4">
      <formula1>"SUNDAY,MONDAY,TUESDAY,WEDNESDAY,THURSDAY,FRIDAY,SATURDAY"</formula1>
    </dataValidation>
    <dataValidation type="list" errorStyle="warning" allowBlank="1" showInputMessage="1" showErrorMessage="1" error="Select calendar start month from the list. Select CANCEL, press ALT+DOWN ARROW for options, then DOWN ARROW and ENTER to make selection" prompt="Select calendar start month in this cell. Press ALT+DOWN ARROW to open the drop-down list, then ENTER to make the selection" sqref="C3:E3">
      <formula1>"January,February,March,April,May,June,July,August,September,October,November,December"</formula1>
    </dataValidation>
    <dataValidation allowBlank="1" showInputMessage="1" prompt="This workbook is a 12-month calendar. Enter starting year in cell B1, then select the starting month in cell C1. The calendar will update automatically for subsequent months" sqref="A3"/>
    <dataValidation allowBlank="1" showInputMessage="1" showErrorMessage="1" prompt="Enter year in this cell" sqref="B3"/>
    <dataValidation allowBlank="1" showInputMessage="1" prompt="Automatically determined weekday. To change weekdays, select a new week start day in cell B2" sqref="C4:H4 B18"/>
    <dataValidation allowBlank="1" showInputMessage="1" prompt="Date" sqref="B5"/>
    <dataValidation allowBlank="1" showInputMessage="1" prompt="Enter daily notes here" sqref="B6"/>
    <dataValidation allowBlank="1" showInputMessage="1" prompt="Calendar year is automatically updated based on the year selected in cell B1" sqref="B17"/>
    <dataValidation allowBlank="1" showInputMessage="1" prompt="Calendar month is automatically updated based on the month selected in cell C1" sqref="C17:E17"/>
    <dataValidation allowBlank="1" showInputMessage="1" prompt="Enter monthly Notes in cell below" sqref="D15:H15"/>
    <dataValidation allowBlank="1" showInputMessage="1" prompt="Enter monthly Notes in this cell" sqref="D16:H16"/>
    <dataValidation allowBlank="1" showInputMessage="1" showErrorMessage="1" prompt="Calendar year is automatically updated based on the year selected in cell B1" sqref="B31 B44 B58 B72 B86 B100 B114 B128 B142 B156"/>
    <dataValidation allowBlank="1" showInputMessage="1" showErrorMessage="1" prompt="Calendar month is automatically updated based on the month selected in cell C1" sqref="C142:E142 C31:E31 C44:E44 C58:E58 C72:E72 C86:E86 C100:E100 C114:E114 C128:E128 C156:E156"/>
    <dataValidation allowBlank="1" showInputMessage="1" showErrorMessage="1" prompt="Automatically determined weekday. To change weekdays, select a new week start day in cell B2" sqref="C18:H18 B32:H32 B45:H45 B59:H59 B73:H73 B87:H87 B101:H101 B115:H115 B129:H129 B143:H143 B157:H157"/>
  </dataValidations>
  <printOptions horizontalCentered="1" verticalCentered="1"/>
  <pageMargins left="0.23622047244094491" right="0.23622047244094491" top="0.43307086614173229" bottom="0.43307086614173229" header="0.51181102362204722" footer="0.51181102362204722"/>
  <pageSetup paperSize="9" scale="72" fitToHeight="0" orientation="landscape" r:id="rId1"/>
  <headerFooter alignWithMargins="0"/>
  <rowBreaks count="11" manualBreakCount="11">
    <brk id="16" min="1" max="8" man="1"/>
    <brk id="30" min="1" max="8" man="1"/>
    <brk id="43" min="1" max="8" man="1"/>
    <brk id="57" min="1" max="8" man="1"/>
    <brk id="71" min="1" max="8" man="1"/>
    <brk id="85" min="1" max="8" man="1"/>
    <brk id="99" min="1" max="8" man="1"/>
    <brk id="113" min="1" max="8" man="1"/>
    <brk id="127" min="1" max="8" man="1"/>
    <brk id="141" min="1" max="8" man="1"/>
    <brk id="155" min="1"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61</vt:i4>
      </vt:variant>
    </vt:vector>
  </HeadingPairs>
  <TitlesOfParts>
    <vt:vector size="62" baseType="lpstr">
      <vt:lpstr>Calendar</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ColumnTitleRegion1..H12.1</vt:lpstr>
      <vt:lpstr>ColumnTitleRegion10..H54.1</vt:lpstr>
      <vt:lpstr>ColumnTitleRegion11..C56.1</vt:lpstr>
      <vt:lpstr>ColumnTitleRegion12..D56.1</vt:lpstr>
      <vt:lpstr>ColumnTitleRegion13..H68.1</vt:lpstr>
      <vt:lpstr>ColumnTitleRegion14..C70.1</vt:lpstr>
      <vt:lpstr>ColumnTitleRegion15..D70.1</vt:lpstr>
      <vt:lpstr>ColumnTitleRegion16..H82.1</vt:lpstr>
      <vt:lpstr>ColumnTitleRegion17..C84.1</vt:lpstr>
      <vt:lpstr>ColumnTitleRegion18..D84.1</vt:lpstr>
      <vt:lpstr>ColumnTitleRegion19..H96.1</vt:lpstr>
      <vt:lpstr>ColumnTitleRegion2..C14.1</vt:lpstr>
      <vt:lpstr>ColumnTitleRegion20..C98.1</vt:lpstr>
      <vt:lpstr>ColumnTitleRegion21..D98.1</vt:lpstr>
      <vt:lpstr>ColumnTitleRegion22..H110.1</vt:lpstr>
      <vt:lpstr>ColumnTitleRegion23..C112.1</vt:lpstr>
      <vt:lpstr>ColumnTitleRegion24..D112.1</vt:lpstr>
      <vt:lpstr>ColumnTitleRegion25..H124.1</vt:lpstr>
      <vt:lpstr>ColumnTitleRegion26..C126.1</vt:lpstr>
      <vt:lpstr>ColumnTitleRegion27..D126.1</vt:lpstr>
      <vt:lpstr>ColumnTitleRegion28..H138.1</vt:lpstr>
      <vt:lpstr>ColumnTitleRegion29..C140.1</vt:lpstr>
      <vt:lpstr>ColumnTitleRegion3..D14.1</vt:lpstr>
      <vt:lpstr>ColumnTitleRegion30..D140.1</vt:lpstr>
      <vt:lpstr>ColumnTitleRegion31..H152.1</vt:lpstr>
      <vt:lpstr>ColumnTitleRegion32..C154.1</vt:lpstr>
      <vt:lpstr>ColumnTitleRegion33..D154.1</vt:lpstr>
      <vt:lpstr>ColumnTitleRegion34..H166.1</vt:lpstr>
      <vt:lpstr>ColumnTitleRegion35..C168.1</vt:lpstr>
      <vt:lpstr>ColumnTitleRegion36..D168.1</vt:lpstr>
      <vt:lpstr>ColumnTitleRegion4..H26.1</vt:lpstr>
      <vt:lpstr>ColumnTitleRegion5..C28.1</vt:lpstr>
      <vt:lpstr>ColumnTitleRegion6..D28.1</vt:lpstr>
      <vt:lpstr>ColumnTitleRegion7..H40.1</vt:lpstr>
      <vt:lpstr>ColumnTitleRegion8..C42.1</vt:lpstr>
      <vt:lpstr>Calendar!Print_Area</vt:lpstr>
      <vt:lpstr>WeekStart</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 Jaspreet Kaur</dc:creator>
  <cp:lastModifiedBy>Er. Jaspreet Kaur</cp:lastModifiedBy>
  <cp:lastPrinted>2025-01-11T05:32:20Z</cp:lastPrinted>
  <dcterms:created xsi:type="dcterms:W3CDTF">2018-02-18T23:49:08Z</dcterms:created>
  <dcterms:modified xsi:type="dcterms:W3CDTF">2025-01-15T09:36:13Z</dcterms:modified>
</cp:coreProperties>
</file>